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125" tabRatio="991" activeTab="1"/>
  </bookViews>
  <sheets>
    <sheet name="Rekapitulace stavby" sheetId="1" r:id="rId1"/>
    <sheet name="Oprava propustků Planá" sheetId="2" r:id="rId2"/>
  </sheets>
  <definedNames>
    <definedName name="_xlnm_Print_Area" localSheetId="1">NA()</definedName>
    <definedName name="_xlnm_Print_Area" localSheetId="0">NA()</definedName>
    <definedName name="_xlnm_Print_Area_0" localSheetId="1">('Oprava propustků Planá'!$C$4:$Q$70,'Oprava propustků Planá'!$C$76:$Q$105,'Oprava propustků Planá'!$C$111:$Q$166)</definedName>
    <definedName name="_xlnm_Print_Area_0" localSheetId="0">('Rekapitulace stavby'!$C$4:$AP$70,'Rekapitulace stavby'!$C$76:$AP$92)</definedName>
    <definedName name="_xlnm_Print_Titles" localSheetId="1">'Oprava propustků Planá'!$120:$120</definedName>
    <definedName name="_xlnm_Print_Titles" localSheetId="0">'Rekapitulace stavby'!$85:$85</definedName>
    <definedName name="_xlnm_Print_Titles_0" localSheetId="1">'Oprava propustků Planá'!$120:$120</definedName>
    <definedName name="_xlnm_Print_Titles_0" localSheetId="0">'Rekapitulace stavby'!$85:$85</definedName>
    <definedName name="_xlnm.Print_Titles" localSheetId="1">'Oprava propustků Planá'!$120:$120</definedName>
    <definedName name="_xlnm.Print_Titles" localSheetId="0">'Rekapitulace stavby'!$85:$85</definedName>
    <definedName name="_xlnm.Print_Area" localSheetId="1">('Oprava propustků Planá'!$C$4:$Q$70,'Oprava propustků Planá'!$C$76:$Q$105,'Oprava propustků Planá'!$C$111:$Q$166)</definedName>
    <definedName name="_xlnm.Print_Area" localSheetId="0">('Rekapitulace stavby'!$C$4:$AP$70,'Rekapitulace stavby'!$C$76:$AP$92)</definedName>
  </definedNames>
  <calcPr fullCalcOnLoad="1"/>
</workbook>
</file>

<file path=xl/sharedStrings.xml><?xml version="1.0" encoding="utf-8"?>
<sst xmlns="http://schemas.openxmlformats.org/spreadsheetml/2006/main" count="707" uniqueCount="238">
  <si>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</si>
  <si>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</si>
  <si>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</si>
  <si>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</si>
  <si>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</si>
  <si>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</si>
  <si>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</si>
  <si>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</si>
  <si>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</si>
  <si>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</si>
  <si>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</si>
  <si>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</si>
  <si>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</si>
  <si>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</si>
  <si>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</si>
  <si>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19-08</t>
  </si>
  <si>
    <t>Stavba:</t>
  </si>
  <si>
    <t>Silnice 1/3 - oprava stávajících propustků Planá</t>
  </si>
  <si>
    <t>JKSO:</t>
  </si>
  <si>
    <t>CC-CZ:</t>
  </si>
  <si>
    <t>Místo:</t>
  </si>
  <si>
    <t>Planá</t>
  </si>
  <si>
    <t>Datum:</t>
  </si>
  <si>
    <t>8. 1. 2019</t>
  </si>
  <si>
    <t>Objednatel:</t>
  </si>
  <si>
    <t>IČ:</t>
  </si>
  <si>
    <t>Obec Planá, Planá 59, 37001 České Budějovice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</si>
  <si>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</si>
  <si>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</si>
  <si>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</si>
  <si>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</si>
  <si>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</si>
  <si>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</si>
  <si>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</si>
  <si>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</si>
  <si>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</si>
  <si>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</si>
  <si>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</si>
  <si>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</si>
  <si>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</si>
  <si>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</si>
  <si>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</si>
  <si>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</si>
  <si>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</si>
  <si>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</si>
  <si>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</si>
  <si>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</si>
  <si>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</si>
  <si>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</si>
  <si>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</si>
  <si>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</si>
  <si>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</si>
  <si>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</si>
  <si>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</si>
  <si>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</si>
  <si>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</si>
  <si>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</si>
  <si>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</si>
  <si>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</si>
  <si>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</si>
  <si>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</si>
  <si>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</si>
  <si>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</si>
  <si>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</si>
  <si>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</si>
  <si>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</si>
  <si>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</si>
  <si>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</si>
  <si>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</si>
  <si>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</si>
  <si>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</si>
  <si>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</si>
  <si>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</si>
  <si>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0</t>
  </si>
  <si>
    <t>IMPORT</t>
  </si>
  <si>
    <t>{8f0212f6-ee82-4158-9908-7227e1de6f1c}</t>
  </si>
  <si>
    <t>{00000000-0000-0000-0000-000000000000}</t>
  </si>
  <si>
    <t>/</t>
  </si>
  <si>
    <t>1</t>
  </si>
  <si>
    <t>###NOINSERT###</t>
  </si>
  <si>
    <t>2) Ostatní náklady ze souhrnného listu</t>
  </si>
  <si>
    <t>Procent. zadání_x005F_x000D_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</si>
  <si>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</si>
  <si>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</si>
  <si>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</si>
  <si>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</si>
  <si>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</si>
  <si>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</si>
  <si>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</si>
  <si>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</si>
  <si>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</si>
  <si>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</si>
  <si>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</si>
  <si>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</si>
  <si>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</si>
  <si>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</si>
  <si>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</si>
  <si>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</si>
  <si>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</si>
  <si>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</si>
  <si>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</si>
  <si>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</si>
  <si>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</si>
  <si>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</si>
  <si>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</si>
  <si>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</si>
  <si>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</si>
  <si>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</si>
  <si>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</si>
  <si>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</si>
  <si>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</si>
  <si>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Zařízení staveniště</t>
  </si>
  <si>
    <t>VRN</t>
  </si>
  <si>
    <t>Provozní vlivy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</si>
  <si>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</si>
  <si>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</si>
  <si>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</si>
  <si>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</si>
  <si>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</si>
  <si>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</si>
  <si>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</si>
  <si>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</si>
  <si>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</si>
  <si>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</si>
  <si>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</si>
  <si>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</si>
  <si>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</si>
  <si>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</si>
  <si>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ROZPOCET</t>
  </si>
  <si>
    <t>K</t>
  </si>
  <si>
    <t>122301101</t>
  </si>
  <si>
    <t>Odkopávky a prokopávky nezapažené v hornině tř. 4 objem do 100 m3</t>
  </si>
  <si>
    <t>m3</t>
  </si>
  <si>
    <t>4</t>
  </si>
  <si>
    <t>2012284662</t>
  </si>
  <si>
    <t>122301109</t>
  </si>
  <si>
    <t>Příplatek za lepivost u odkopávek nezapažených v hornině tř. 4</t>
  </si>
  <si>
    <t>-377945237</t>
  </si>
  <si>
    <t>3</t>
  </si>
  <si>
    <t>161101101</t>
  </si>
  <si>
    <t>Svislé přemístění výkopku z horniny tř. 1 až 4 hl výkopu do 2,5 m</t>
  </si>
  <si>
    <t>-1945655158</t>
  </si>
  <si>
    <t>162701105</t>
  </si>
  <si>
    <t>Vodorovné přemístění do 10000 m výkopku/sypaniny z horniny tř. 1 až 4</t>
  </si>
  <si>
    <t>1996738011</t>
  </si>
  <si>
    <t>-1560339777</t>
  </si>
  <si>
    <t>167101101</t>
  </si>
  <si>
    <t>Nakládání výkopku z hornin tř. 1 až 4 do 100 m3</t>
  </si>
  <si>
    <t>-1243000308</t>
  </si>
  <si>
    <t>171201201</t>
  </si>
  <si>
    <t>Uložení sypaniny na skládky</t>
  </si>
  <si>
    <t>1969652037</t>
  </si>
  <si>
    <t>171201211</t>
  </si>
  <si>
    <t>Poplatek za uložení odpadu ze sypaniny na skládce (skládkovné)</t>
  </si>
  <si>
    <t>t</t>
  </si>
  <si>
    <t>-270017023</t>
  </si>
  <si>
    <t>274321117</t>
  </si>
  <si>
    <t>Základové pasy, prahy, věnce a ostruhy ze ŽB C 25/30</t>
  </si>
  <si>
    <t>-2134594746</t>
  </si>
  <si>
    <t>274354111</t>
  </si>
  <si>
    <t>Bednění základových pasů - zřízení</t>
  </si>
  <si>
    <t>m2</t>
  </si>
  <si>
    <t>1709799833</t>
  </si>
  <si>
    <t>274354211</t>
  </si>
  <si>
    <t>Bednění základových pasů - odstranění</t>
  </si>
  <si>
    <t>739029099</t>
  </si>
  <si>
    <t>274361412</t>
  </si>
  <si>
    <t>Výztuž základových pasů, prahů, věnců a ostruh ze svařovaných sítí do 6 kg/m2</t>
  </si>
  <si>
    <t>521627795</t>
  </si>
  <si>
    <t>451573111</t>
  </si>
  <si>
    <t>Lože pod potrubí otevřený výkop ze štěrkopísku</t>
  </si>
  <si>
    <t>681407488</t>
  </si>
  <si>
    <t>452311141</t>
  </si>
  <si>
    <t>Podkladní desky z betonu prostého tř. C 16/20 otevřený výkop</t>
  </si>
  <si>
    <t>641441573</t>
  </si>
  <si>
    <t>596212210</t>
  </si>
  <si>
    <t>Kladení zámkové dlažby pozemních komunikací tl 80 mm skupiny A pl do 50 m2</t>
  </si>
  <si>
    <t>-974541155</t>
  </si>
  <si>
    <t>M</t>
  </si>
  <si>
    <t>592450900</t>
  </si>
  <si>
    <t>dlažba zámková 8 cm přírodní</t>
  </si>
  <si>
    <t>8</t>
  </si>
  <si>
    <t>565710906</t>
  </si>
  <si>
    <t>812312191</t>
  </si>
  <si>
    <t>Příplatek za práce na potrubí - zaříznutí trub</t>
  </si>
  <si>
    <t>ks</t>
  </si>
  <si>
    <t>-1993703010</t>
  </si>
  <si>
    <t>812392121</t>
  </si>
  <si>
    <t>Montáž potrubí z trub TBP těsněných pryžovými kroužky otevřený výkop sklon do 20 % DN 400</t>
  </si>
  <si>
    <t>m</t>
  </si>
  <si>
    <t>586330357</t>
  </si>
  <si>
    <t>592225390</t>
  </si>
  <si>
    <t>trouba ŽB hrdlová přímá síranovzdorná s integrovaným spojem TZH-Q 40/250 SC D 40X250 cm</t>
  </si>
  <si>
    <t>kus</t>
  </si>
  <si>
    <t>-2120249044</t>
  </si>
  <si>
    <t>899623151</t>
  </si>
  <si>
    <t>Obetonování potrubí nebo zdiva stok betonem prostým tř. C 16/20 otevřený výkop</t>
  </si>
  <si>
    <t>1384590755</t>
  </si>
  <si>
    <t>916231212</t>
  </si>
  <si>
    <t>Osazení chodníkového obrubníku betonového stojatého bez boční opěry do lože z betonu prostého</t>
  </si>
  <si>
    <t>-2147286671</t>
  </si>
  <si>
    <t>592175090</t>
  </si>
  <si>
    <t>obrubník univerzální BEST-LINEA I 50x8x25 cm, přírodní</t>
  </si>
  <si>
    <t>-617699413</t>
  </si>
  <si>
    <t>919441211</t>
  </si>
  <si>
    <t>Čelo propustku z lomového kamene pro propustek z trub DN 300 až 500</t>
  </si>
  <si>
    <t>1222680637</t>
  </si>
  <si>
    <t>935932415</t>
  </si>
  <si>
    <t>Odvodňovací žlab z litiny</t>
  </si>
  <si>
    <t>-1949423774</t>
  </si>
  <si>
    <t>-162271380</t>
  </si>
  <si>
    <t>966008112</t>
  </si>
  <si>
    <t>Bourání trubního propustku do DN 500</t>
  </si>
  <si>
    <t>-1879079418</t>
  </si>
  <si>
    <t>997221551</t>
  </si>
  <si>
    <t>Vodorovná doprava suti ze sypkých materiálů do 1 km</t>
  </si>
  <si>
    <t>-236979142</t>
  </si>
  <si>
    <t>-1377928963</t>
  </si>
  <si>
    <t>997221612</t>
  </si>
  <si>
    <t>Nakládání vybouraných hmot na dopravní prostředky pro vodorovnou dopravu</t>
  </si>
  <si>
    <t>1884572058</t>
  </si>
  <si>
    <t>997221815</t>
  </si>
  <si>
    <t>Poplatek za uložení betonového odpadu na skládce (skládkovné)</t>
  </si>
  <si>
    <t>-570901342</t>
  </si>
  <si>
    <t>998223011</t>
  </si>
  <si>
    <t>Přesun hmot pro pozemní komunikace s krytem dlážděným</t>
  </si>
  <si>
    <t>715754343</t>
  </si>
  <si>
    <t>5</t>
  </si>
  <si>
    <t>012103000</t>
  </si>
  <si>
    <t>Geodetické zaměření</t>
  </si>
  <si>
    <t>kpl</t>
  </si>
  <si>
    <t>1024</t>
  </si>
  <si>
    <t>2133407068</t>
  </si>
  <si>
    <t>034403000</t>
  </si>
  <si>
    <t xml:space="preserve">Dopravní značení </t>
  </si>
  <si>
    <t>-1353374536</t>
  </si>
  <si>
    <t xml:space="preserve">Oprava propustků Planá </t>
  </si>
  <si>
    <t>Oprava propustků Planá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</si>
</sst>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/mm/yyyy"/>
    <numFmt numFmtId="166" formatCode="#,##0.00000"/>
    <numFmt numFmtId="167" formatCode="#,##0.000"/>
  </numFmts>
  <fonts count="70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Border="0" applyProtection="0">
      <alignment/>
    </xf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23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1" fillId="0" borderId="0" xfId="36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5" fillId="0" borderId="24" xfId="0" applyNumberFormat="1" applyFont="1" applyBorder="1" applyAlignment="1">
      <alignment vertical="center"/>
    </xf>
    <xf numFmtId="4" fontId="25" fillId="0" borderId="25" xfId="0" applyNumberFormat="1" applyFont="1" applyBorder="1" applyAlignment="1">
      <alignment vertical="center"/>
    </xf>
    <xf numFmtId="166" fontId="25" fillId="0" borderId="25" xfId="0" applyNumberFormat="1" applyFont="1" applyBorder="1" applyAlignment="1">
      <alignment vertical="center"/>
    </xf>
    <xf numFmtId="4" fontId="25" fillId="0" borderId="2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2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right" vertical="center"/>
    </xf>
    <xf numFmtId="0" fontId="11" fillId="35" borderId="1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0" fillId="0" borderId="20" xfId="0" applyNumberFormat="1" applyFont="1" applyBorder="1" applyAlignment="1">
      <alignment/>
    </xf>
    <xf numFmtId="166" fontId="30" fillId="0" borderId="2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32" fillId="0" borderId="22" xfId="0" applyFont="1" applyBorder="1" applyAlignment="1">
      <alignment/>
    </xf>
    <xf numFmtId="166" fontId="32" fillId="0" borderId="0" xfId="0" applyNumberFormat="1" applyFont="1" applyBorder="1" applyAlignment="1">
      <alignment/>
    </xf>
    <xf numFmtId="166" fontId="32" fillId="0" borderId="23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14" fillId="0" borderId="33" xfId="0" applyFont="1" applyBorder="1" applyAlignment="1">
      <alignment horizontal="left" vertical="center"/>
    </xf>
    <xf numFmtId="166" fontId="14" fillId="0" borderId="0" xfId="0" applyNumberFormat="1" applyFont="1" applyBorder="1" applyAlignment="1">
      <alignment vertical="center"/>
    </xf>
    <xf numFmtId="166" fontId="14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Fill="1" applyBorder="1" applyAlignment="1">
      <alignment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49" fontId="33" fillId="0" borderId="33" xfId="0" applyNumberFormat="1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167" fontId="33" fillId="0" borderId="33" xfId="0" applyNumberFormat="1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horizontal="center" vertical="center"/>
    </xf>
    <xf numFmtId="166" fontId="14" fillId="0" borderId="25" xfId="0" applyNumberFormat="1" applyFont="1" applyBorder="1" applyAlignment="1">
      <alignment vertical="center"/>
    </xf>
    <xf numFmtId="166" fontId="14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1" fillId="34" borderId="18" xfId="0" applyFont="1" applyFill="1" applyBorder="1" applyAlignment="1">
      <alignment horizontal="left" vertical="center"/>
    </xf>
    <xf numFmtId="4" fontId="11" fillId="34" borderId="3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4" fontId="20" fillId="35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0" fontId="5" fillId="33" borderId="0" xfId="36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1" fillId="35" borderId="34" xfId="0" applyNumberFormat="1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0" fontId="10" fillId="35" borderId="31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4" fontId="20" fillId="0" borderId="2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8" fillId="0" borderId="25" xfId="0" applyNumberFormat="1" applyFont="1" applyBorder="1" applyAlignment="1">
      <alignment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28" fillId="0" borderId="31" xfId="0" applyNumberFormat="1" applyFont="1" applyBorder="1" applyAlignment="1">
      <alignment/>
    </xf>
    <xf numFmtId="0" fontId="33" fillId="0" borderId="33" xfId="0" applyFont="1" applyBorder="1" applyAlignment="1" applyProtection="1">
      <alignment horizontal="left" vertical="center" wrapText="1"/>
      <protection locked="0"/>
    </xf>
    <xf numFmtId="4" fontId="33" fillId="0" borderId="33" xfId="0" applyNumberFormat="1" applyFont="1" applyBorder="1" applyAlignment="1" applyProtection="1">
      <alignment vertical="center"/>
      <protection locked="0"/>
    </xf>
    <xf numFmtId="4" fontId="27" fillId="0" borderId="2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295275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19-08%20-%20Silnice%201-3%20-%20opr'!!!!C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93" activePane="bottomLeft" state="frozen"/>
      <selection pane="topLeft" activeCell="A1" sqref="A1"/>
      <selection pane="bottomLeft" activeCell="AG88" sqref="AG88:AM88"/>
    </sheetView>
  </sheetViews>
  <sheetFormatPr defaultColWidth="10.83203125" defaultRowHeight="13.5"/>
  <cols>
    <col min="1" max="1" width="10.33203125" style="0" customWidth="1"/>
    <col min="2" max="2" width="2" style="0" customWidth="1"/>
    <col min="3" max="3" width="5.16015625" style="0" customWidth="1"/>
    <col min="4" max="33" width="2.83203125" style="0" customWidth="1"/>
    <col min="34" max="34" width="3.66015625" style="0" customWidth="1"/>
    <col min="35" max="37" width="2.83203125" style="0" customWidth="1"/>
    <col min="38" max="38" width="10.33203125" style="0" customWidth="1"/>
    <col min="39" max="39" width="3.66015625" style="0" customWidth="1"/>
    <col min="40" max="40" width="16.66015625" style="0" customWidth="1"/>
    <col min="41" max="41" width="12" style="0" customWidth="1"/>
    <col min="42" max="42" width="5.16015625" style="0" customWidth="1"/>
    <col min="43" max="43" width="2" style="0" customWidth="1"/>
    <col min="44" max="44" width="17" style="0" customWidth="1"/>
    <col min="45" max="56" width="0" style="0" hidden="1" customWidth="1"/>
    <col min="57" max="57" width="83.5" style="0" customWidth="1"/>
    <col min="58" max="70" width="10.83203125" style="0" customWidth="1"/>
    <col min="71" max="89" width="0" style="0" hidden="1" customWidth="1"/>
  </cols>
  <sheetData>
    <row r="1" spans="1:73" ht="21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3:72" ht="36.75" customHeight="1">
      <c r="C2" s="160" t="s">
        <v>6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61" t="s">
        <v>7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8" t="s">
        <v>8</v>
      </c>
      <c r="BT2" s="8" t="s">
        <v>9</v>
      </c>
    </row>
    <row r="3" spans="2:72" ht="6.7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10</v>
      </c>
    </row>
    <row r="4" spans="2:71" ht="36.75" customHeight="1">
      <c r="B4" s="12"/>
      <c r="C4" s="162" t="s">
        <v>11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3"/>
      <c r="AS4" s="14" t="s">
        <v>12</v>
      </c>
      <c r="BS4" s="8" t="s">
        <v>13</v>
      </c>
    </row>
    <row r="5" spans="2:71" ht="14.25" customHeight="1">
      <c r="B5" s="12"/>
      <c r="C5" s="15"/>
      <c r="D5" s="16" t="s">
        <v>14</v>
      </c>
      <c r="E5" s="15"/>
      <c r="F5" s="15"/>
      <c r="G5" s="15"/>
      <c r="H5" s="15"/>
      <c r="I5" s="15"/>
      <c r="J5" s="15"/>
      <c r="K5" s="163" t="s">
        <v>15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5"/>
      <c r="AQ5" s="13"/>
      <c r="BS5" s="8" t="s">
        <v>8</v>
      </c>
    </row>
    <row r="6" spans="2:71" ht="36.75" customHeight="1">
      <c r="B6" s="12"/>
      <c r="C6" s="15"/>
      <c r="D6" s="18" t="s">
        <v>16</v>
      </c>
      <c r="E6" s="15"/>
      <c r="F6" s="15"/>
      <c r="G6" s="15"/>
      <c r="H6" s="15"/>
      <c r="I6" s="15"/>
      <c r="J6" s="15"/>
      <c r="K6" s="164" t="s">
        <v>17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5"/>
      <c r="AQ6" s="13"/>
      <c r="BS6" s="8" t="s">
        <v>8</v>
      </c>
    </row>
    <row r="7" spans="2:71" ht="14.25" customHeight="1">
      <c r="B7" s="12"/>
      <c r="C7" s="15"/>
      <c r="D7" s="19" t="s">
        <v>18</v>
      </c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9" t="s">
        <v>19</v>
      </c>
      <c r="AL7" s="15"/>
      <c r="AM7" s="15"/>
      <c r="AN7" s="17"/>
      <c r="AO7" s="15"/>
      <c r="AP7" s="15"/>
      <c r="AQ7" s="13"/>
      <c r="BS7" s="8" t="s">
        <v>8</v>
      </c>
    </row>
    <row r="8" spans="2:71" ht="14.25" customHeight="1">
      <c r="B8" s="12"/>
      <c r="C8" s="15"/>
      <c r="D8" s="19" t="s">
        <v>20</v>
      </c>
      <c r="E8" s="15"/>
      <c r="F8" s="15"/>
      <c r="G8" s="15"/>
      <c r="H8" s="15"/>
      <c r="I8" s="15"/>
      <c r="J8" s="15"/>
      <c r="K8" s="17" t="s">
        <v>21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 t="s">
        <v>22</v>
      </c>
      <c r="AL8" s="15"/>
      <c r="AM8" s="15"/>
      <c r="AN8" s="17" t="s">
        <v>23</v>
      </c>
      <c r="AO8" s="15"/>
      <c r="AP8" s="15"/>
      <c r="AQ8" s="13"/>
      <c r="BS8" s="8" t="s">
        <v>8</v>
      </c>
    </row>
    <row r="9" spans="2:71" ht="14.25" customHeight="1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3"/>
      <c r="BS9" s="8" t="s">
        <v>8</v>
      </c>
    </row>
    <row r="10" spans="2:71" ht="14.25" customHeight="1">
      <c r="B10" s="12"/>
      <c r="C10" s="15"/>
      <c r="D10" s="19" t="s">
        <v>24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9" t="s">
        <v>25</v>
      </c>
      <c r="AL10" s="15"/>
      <c r="AM10" s="15"/>
      <c r="AN10" s="17"/>
      <c r="AO10" s="15"/>
      <c r="AP10" s="15"/>
      <c r="AQ10" s="13"/>
      <c r="BS10" s="8" t="s">
        <v>8</v>
      </c>
    </row>
    <row r="11" spans="2:71" ht="18" customHeight="1">
      <c r="B11" s="12"/>
      <c r="C11" s="15"/>
      <c r="D11" s="15"/>
      <c r="E11" s="17" t="s">
        <v>26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9" t="s">
        <v>27</v>
      </c>
      <c r="AL11" s="15"/>
      <c r="AM11" s="15"/>
      <c r="AN11" s="17"/>
      <c r="AO11" s="15"/>
      <c r="AP11" s="15"/>
      <c r="AQ11" s="13"/>
      <c r="BS11" s="8" t="s">
        <v>8</v>
      </c>
    </row>
    <row r="12" spans="2:71" ht="6.75" customHeight="1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"/>
      <c r="BS12" s="8" t="s">
        <v>8</v>
      </c>
    </row>
    <row r="13" spans="2:71" ht="14.25" customHeight="1">
      <c r="B13" s="12"/>
      <c r="C13" s="15"/>
      <c r="D13" s="19" t="s">
        <v>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9" t="s">
        <v>25</v>
      </c>
      <c r="AL13" s="15"/>
      <c r="AM13" s="15"/>
      <c r="AN13" s="17"/>
      <c r="AO13" s="15"/>
      <c r="AP13" s="15"/>
      <c r="AQ13" s="13"/>
      <c r="BS13" s="8" t="s">
        <v>8</v>
      </c>
    </row>
    <row r="14" spans="2:71" ht="15">
      <c r="B14" s="12"/>
      <c r="C14" s="15"/>
      <c r="D14" s="15"/>
      <c r="E14" s="17" t="s">
        <v>29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 t="s">
        <v>27</v>
      </c>
      <c r="AL14" s="15"/>
      <c r="AM14" s="15"/>
      <c r="AN14" s="17"/>
      <c r="AO14" s="15"/>
      <c r="AP14" s="15"/>
      <c r="AQ14" s="13"/>
      <c r="BS14" s="8" t="s">
        <v>8</v>
      </c>
    </row>
    <row r="15" spans="2:71" ht="6.75" customHeight="1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3"/>
      <c r="BS15" s="8" t="s">
        <v>5</v>
      </c>
    </row>
    <row r="16" spans="2:71" ht="14.25" customHeight="1">
      <c r="B16" s="12"/>
      <c r="C16" s="15"/>
      <c r="D16" s="19" t="s">
        <v>30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9" t="s">
        <v>25</v>
      </c>
      <c r="AL16" s="15"/>
      <c r="AM16" s="15"/>
      <c r="AN16" s="17"/>
      <c r="AO16" s="15"/>
      <c r="AP16" s="15"/>
      <c r="AQ16" s="13"/>
      <c r="BS16" s="8" t="s">
        <v>5</v>
      </c>
    </row>
    <row r="17" spans="2:71" ht="18" customHeight="1">
      <c r="B17" s="12"/>
      <c r="C17" s="15"/>
      <c r="D17" s="15"/>
      <c r="E17" s="17" t="s">
        <v>29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9" t="s">
        <v>27</v>
      </c>
      <c r="AL17" s="15"/>
      <c r="AM17" s="15"/>
      <c r="AN17" s="17"/>
      <c r="AO17" s="15"/>
      <c r="AP17" s="15"/>
      <c r="AQ17" s="13"/>
      <c r="BS17" s="8" t="s">
        <v>31</v>
      </c>
    </row>
    <row r="18" spans="2:71" ht="6.75" customHeight="1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BS18" s="8" t="s">
        <v>8</v>
      </c>
    </row>
    <row r="19" spans="2:71" ht="14.25" customHeight="1">
      <c r="B19" s="12"/>
      <c r="C19" s="15"/>
      <c r="D19" s="19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9" t="s">
        <v>25</v>
      </c>
      <c r="AL19" s="15"/>
      <c r="AM19" s="15"/>
      <c r="AN19" s="17"/>
      <c r="AO19" s="15"/>
      <c r="AP19" s="15"/>
      <c r="AQ19" s="13"/>
      <c r="BS19" s="8" t="s">
        <v>8</v>
      </c>
    </row>
    <row r="20" spans="2:43" ht="18" customHeight="1">
      <c r="B20" s="12"/>
      <c r="C20" s="15"/>
      <c r="D20" s="15"/>
      <c r="E20" s="17" t="s">
        <v>29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9" t="s">
        <v>27</v>
      </c>
      <c r="AL20" s="15"/>
      <c r="AM20" s="15"/>
      <c r="AN20" s="17"/>
      <c r="AO20" s="15"/>
      <c r="AP20" s="15"/>
      <c r="AQ20" s="13"/>
    </row>
    <row r="21" spans="2:43" ht="6.75" customHeight="1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3"/>
    </row>
    <row r="22" spans="2:43" ht="15">
      <c r="B22" s="12"/>
      <c r="C22" s="15"/>
      <c r="D22" s="19" t="s">
        <v>33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"/>
    </row>
    <row r="23" spans="2:43" ht="22.5" customHeight="1">
      <c r="B23" s="12"/>
      <c r="C23" s="15"/>
      <c r="D23" s="1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5"/>
      <c r="AP23" s="15"/>
      <c r="AQ23" s="13"/>
    </row>
    <row r="24" spans="2:43" ht="6.75" customHeight="1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"/>
    </row>
    <row r="25" spans="2:43" ht="6.75" customHeight="1">
      <c r="B25" s="12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5"/>
      <c r="AQ25" s="13"/>
    </row>
    <row r="26" spans="2:43" ht="14.25" customHeight="1">
      <c r="B26" s="12"/>
      <c r="C26" s="15"/>
      <c r="D26" s="21" t="s">
        <v>34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6">
        <f>ROUND(AG87,2)</f>
        <v>0</v>
      </c>
      <c r="AL26" s="166"/>
      <c r="AM26" s="166"/>
      <c r="AN26" s="166"/>
      <c r="AO26" s="166"/>
      <c r="AP26" s="15"/>
      <c r="AQ26" s="13"/>
    </row>
    <row r="27" spans="2:43" ht="14.25" customHeight="1">
      <c r="B27" s="12"/>
      <c r="C27" s="15"/>
      <c r="D27" s="21" t="s">
        <v>35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6">
        <f>ROUND(AG90,2)</f>
        <v>0</v>
      </c>
      <c r="AL27" s="166"/>
      <c r="AM27" s="166"/>
      <c r="AN27" s="166"/>
      <c r="AO27" s="166"/>
      <c r="AP27" s="15"/>
      <c r="AQ27" s="13"/>
    </row>
    <row r="28" spans="2:43" s="22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1:43" ht="25.5" customHeight="1">
      <c r="A29" s="22"/>
      <c r="B29" s="23"/>
      <c r="C29" s="24"/>
      <c r="D29" s="26" t="s">
        <v>36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67">
        <f>ROUND(AK26+AK27,2)</f>
        <v>0</v>
      </c>
      <c r="AL29" s="167"/>
      <c r="AM29" s="167"/>
      <c r="AN29" s="167"/>
      <c r="AO29" s="167"/>
      <c r="AP29" s="24"/>
      <c r="AQ29" s="25"/>
    </row>
    <row r="30" spans="1:43" ht="6.75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8" customFormat="1" ht="14.25" customHeight="1">
      <c r="B31" s="29"/>
      <c r="C31" s="30"/>
      <c r="D31" s="31" t="s">
        <v>37</v>
      </c>
      <c r="E31" s="30"/>
      <c r="F31" s="31" t="s">
        <v>38</v>
      </c>
      <c r="G31" s="30"/>
      <c r="H31" s="30"/>
      <c r="I31" s="30"/>
      <c r="J31" s="30"/>
      <c r="K31" s="30"/>
      <c r="L31" s="168">
        <v>0.21</v>
      </c>
      <c r="M31" s="168"/>
      <c r="N31" s="168"/>
      <c r="O31" s="168"/>
      <c r="P31" s="30"/>
      <c r="Q31" s="30"/>
      <c r="R31" s="30"/>
      <c r="S31" s="30"/>
      <c r="T31" s="33" t="s">
        <v>39</v>
      </c>
      <c r="U31" s="30"/>
      <c r="V31" s="30"/>
      <c r="W31" s="169">
        <f>ROUND(AZ87+SUM(CD91),2)</f>
        <v>0</v>
      </c>
      <c r="X31" s="169"/>
      <c r="Y31" s="169"/>
      <c r="Z31" s="169"/>
      <c r="AA31" s="169"/>
      <c r="AB31" s="169"/>
      <c r="AC31" s="169"/>
      <c r="AD31" s="169"/>
      <c r="AE31" s="169"/>
      <c r="AF31" s="30"/>
      <c r="AG31" s="30"/>
      <c r="AH31" s="30"/>
      <c r="AI31" s="30"/>
      <c r="AJ31" s="30"/>
      <c r="AK31" s="169">
        <f>ROUND(AV87+SUM(BY91),2)</f>
        <v>0</v>
      </c>
      <c r="AL31" s="169"/>
      <c r="AM31" s="169"/>
      <c r="AN31" s="169"/>
      <c r="AO31" s="169"/>
      <c r="AP31" s="30"/>
      <c r="AQ31" s="34"/>
    </row>
    <row r="32" spans="1:43" ht="14.25" customHeight="1">
      <c r="A32" s="28"/>
      <c r="B32" s="29"/>
      <c r="C32" s="30"/>
      <c r="D32" s="30"/>
      <c r="E32" s="30"/>
      <c r="F32" s="31" t="s">
        <v>40</v>
      </c>
      <c r="G32" s="30"/>
      <c r="H32" s="30"/>
      <c r="I32" s="30"/>
      <c r="J32" s="30"/>
      <c r="K32" s="30"/>
      <c r="L32" s="168">
        <v>0.15</v>
      </c>
      <c r="M32" s="168"/>
      <c r="N32" s="168"/>
      <c r="O32" s="168"/>
      <c r="P32" s="30"/>
      <c r="Q32" s="30"/>
      <c r="R32" s="30"/>
      <c r="S32" s="30"/>
      <c r="T32" s="33" t="s">
        <v>39</v>
      </c>
      <c r="U32" s="30"/>
      <c r="V32" s="30"/>
      <c r="W32" s="169">
        <f>ROUND(BA87+SUM(CE91),2)</f>
        <v>0</v>
      </c>
      <c r="X32" s="169"/>
      <c r="Y32" s="169"/>
      <c r="Z32" s="169"/>
      <c r="AA32" s="169"/>
      <c r="AB32" s="169"/>
      <c r="AC32" s="169"/>
      <c r="AD32" s="169"/>
      <c r="AE32" s="169"/>
      <c r="AF32" s="30"/>
      <c r="AG32" s="30"/>
      <c r="AH32" s="30"/>
      <c r="AI32" s="30"/>
      <c r="AJ32" s="30"/>
      <c r="AK32" s="169">
        <f>ROUND(AW87+SUM(BZ91),2)</f>
        <v>0</v>
      </c>
      <c r="AL32" s="169"/>
      <c r="AM32" s="169"/>
      <c r="AN32" s="169"/>
      <c r="AO32" s="169"/>
      <c r="AP32" s="30"/>
      <c r="AQ32" s="34"/>
    </row>
    <row r="33" spans="1:43" ht="14.25" customHeight="1" hidden="1">
      <c r="A33" s="28"/>
      <c r="B33" s="29"/>
      <c r="C33" s="30"/>
      <c r="D33" s="30"/>
      <c r="E33" s="30"/>
      <c r="F33" s="31" t="s">
        <v>41</v>
      </c>
      <c r="G33" s="30"/>
      <c r="H33" s="30"/>
      <c r="I33" s="30"/>
      <c r="J33" s="30"/>
      <c r="K33" s="30"/>
      <c r="L33" s="168">
        <v>0.21</v>
      </c>
      <c r="M33" s="168"/>
      <c r="N33" s="168"/>
      <c r="O33" s="168"/>
      <c r="P33" s="30"/>
      <c r="Q33" s="30"/>
      <c r="R33" s="30"/>
      <c r="S33" s="30"/>
      <c r="T33" s="33" t="s">
        <v>39</v>
      </c>
      <c r="U33" s="30"/>
      <c r="V33" s="30"/>
      <c r="W33" s="169">
        <f>ROUND(BB87+SUM(CF91),2)</f>
        <v>0</v>
      </c>
      <c r="X33" s="169"/>
      <c r="Y33" s="169"/>
      <c r="Z33" s="169"/>
      <c r="AA33" s="169"/>
      <c r="AB33" s="169"/>
      <c r="AC33" s="169"/>
      <c r="AD33" s="169"/>
      <c r="AE33" s="169"/>
      <c r="AF33" s="30"/>
      <c r="AG33" s="30"/>
      <c r="AH33" s="30"/>
      <c r="AI33" s="30"/>
      <c r="AJ33" s="30"/>
      <c r="AK33" s="169">
        <v>0</v>
      </c>
      <c r="AL33" s="169"/>
      <c r="AM33" s="169"/>
      <c r="AN33" s="169"/>
      <c r="AO33" s="169"/>
      <c r="AP33" s="30"/>
      <c r="AQ33" s="34"/>
    </row>
    <row r="34" spans="1:43" ht="14.25" customHeight="1" hidden="1">
      <c r="A34" s="28"/>
      <c r="B34" s="29"/>
      <c r="C34" s="30"/>
      <c r="D34" s="30"/>
      <c r="E34" s="30"/>
      <c r="F34" s="31" t="s">
        <v>42</v>
      </c>
      <c r="G34" s="30"/>
      <c r="H34" s="30"/>
      <c r="I34" s="30"/>
      <c r="J34" s="30"/>
      <c r="K34" s="30"/>
      <c r="L34" s="168">
        <v>0.15</v>
      </c>
      <c r="M34" s="168"/>
      <c r="N34" s="168"/>
      <c r="O34" s="168"/>
      <c r="P34" s="30"/>
      <c r="Q34" s="30"/>
      <c r="R34" s="30"/>
      <c r="S34" s="30"/>
      <c r="T34" s="33" t="s">
        <v>39</v>
      </c>
      <c r="U34" s="30"/>
      <c r="V34" s="30"/>
      <c r="W34" s="169">
        <f>ROUND(BC87+SUM(CG91),2)</f>
        <v>0</v>
      </c>
      <c r="X34" s="169"/>
      <c r="Y34" s="169"/>
      <c r="Z34" s="169"/>
      <c r="AA34" s="169"/>
      <c r="AB34" s="169"/>
      <c r="AC34" s="169"/>
      <c r="AD34" s="169"/>
      <c r="AE34" s="169"/>
      <c r="AF34" s="30"/>
      <c r="AG34" s="30"/>
      <c r="AH34" s="30"/>
      <c r="AI34" s="30"/>
      <c r="AJ34" s="30"/>
      <c r="AK34" s="169">
        <v>0</v>
      </c>
      <c r="AL34" s="169"/>
      <c r="AM34" s="169"/>
      <c r="AN34" s="169"/>
      <c r="AO34" s="169"/>
      <c r="AP34" s="30"/>
      <c r="AQ34" s="34"/>
    </row>
    <row r="35" spans="1:43" ht="14.25" customHeight="1" hidden="1">
      <c r="A35" s="28"/>
      <c r="B35" s="29"/>
      <c r="C35" s="30"/>
      <c r="D35" s="30"/>
      <c r="E35" s="30"/>
      <c r="F35" s="31" t="s">
        <v>43</v>
      </c>
      <c r="G35" s="30"/>
      <c r="H35" s="30"/>
      <c r="I35" s="30"/>
      <c r="J35" s="30"/>
      <c r="K35" s="30"/>
      <c r="L35" s="168">
        <v>0</v>
      </c>
      <c r="M35" s="168"/>
      <c r="N35" s="168"/>
      <c r="O35" s="168"/>
      <c r="P35" s="30"/>
      <c r="Q35" s="30"/>
      <c r="R35" s="30"/>
      <c r="S35" s="30"/>
      <c r="T35" s="33" t="s">
        <v>39</v>
      </c>
      <c r="U35" s="30"/>
      <c r="V35" s="30"/>
      <c r="W35" s="169">
        <f>ROUND(BD87+SUM(CH91),2)</f>
        <v>0</v>
      </c>
      <c r="X35" s="169"/>
      <c r="Y35" s="169"/>
      <c r="Z35" s="169"/>
      <c r="AA35" s="169"/>
      <c r="AB35" s="169"/>
      <c r="AC35" s="169"/>
      <c r="AD35" s="169"/>
      <c r="AE35" s="169"/>
      <c r="AF35" s="30"/>
      <c r="AG35" s="30"/>
      <c r="AH35" s="30"/>
      <c r="AI35" s="30"/>
      <c r="AJ35" s="30"/>
      <c r="AK35" s="169">
        <v>0</v>
      </c>
      <c r="AL35" s="169"/>
      <c r="AM35" s="169"/>
      <c r="AN35" s="169"/>
      <c r="AO35" s="169"/>
      <c r="AP35" s="30"/>
      <c r="AQ35" s="34"/>
    </row>
    <row r="36" spans="2:43" s="22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1:43" ht="25.5" customHeight="1">
      <c r="A37" s="22"/>
      <c r="B37" s="23"/>
      <c r="C37" s="35"/>
      <c r="D37" s="36" t="s">
        <v>44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45</v>
      </c>
      <c r="U37" s="37"/>
      <c r="V37" s="37"/>
      <c r="W37" s="37"/>
      <c r="X37" s="170" t="s">
        <v>46</v>
      </c>
      <c r="Y37" s="170"/>
      <c r="Z37" s="170"/>
      <c r="AA37" s="170"/>
      <c r="AB37" s="170"/>
      <c r="AC37" s="37"/>
      <c r="AD37" s="37"/>
      <c r="AE37" s="37"/>
      <c r="AF37" s="37"/>
      <c r="AG37" s="37"/>
      <c r="AH37" s="37"/>
      <c r="AI37" s="37"/>
      <c r="AJ37" s="37"/>
      <c r="AK37" s="171">
        <f>SUM(AK29:AK35)</f>
        <v>0</v>
      </c>
      <c r="AL37" s="171"/>
      <c r="AM37" s="171"/>
      <c r="AN37" s="171"/>
      <c r="AO37" s="171"/>
      <c r="AP37" s="35"/>
      <c r="AQ37" s="25"/>
    </row>
    <row r="38" spans="1:43" ht="14.2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3"/>
    </row>
    <row r="40" spans="2:43" ht="13.5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3"/>
    </row>
    <row r="41" spans="2:43" ht="13.5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3"/>
    </row>
    <row r="42" spans="2:43" ht="13.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3"/>
    </row>
    <row r="43" spans="2:43" ht="13.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3"/>
    </row>
    <row r="44" spans="2:43" ht="13.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3"/>
    </row>
    <row r="45" spans="2:43" ht="13.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3"/>
    </row>
    <row r="46" spans="2:43" ht="13.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3"/>
    </row>
    <row r="47" spans="2:43" ht="13.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3"/>
    </row>
    <row r="48" spans="2:43" ht="13.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"/>
    </row>
    <row r="49" spans="2:43" s="22" customFormat="1" ht="15">
      <c r="B49" s="23"/>
      <c r="C49" s="24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24"/>
      <c r="AB49" s="24"/>
      <c r="AC49" s="39" t="s">
        <v>48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24"/>
      <c r="AQ49" s="25"/>
    </row>
    <row r="50" spans="2:43" ht="13.5">
      <c r="B50" s="12"/>
      <c r="C50" s="15"/>
      <c r="D50" s="4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3"/>
      <c r="AA50" s="15"/>
      <c r="AB50" s="15"/>
      <c r="AC50" s="42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3"/>
      <c r="AP50" s="15"/>
      <c r="AQ50" s="13"/>
    </row>
    <row r="51" spans="2:43" ht="13.5">
      <c r="B51" s="12"/>
      <c r="C51" s="15"/>
      <c r="D51" s="4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3"/>
      <c r="AA51" s="15"/>
      <c r="AB51" s="15"/>
      <c r="AC51" s="42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/>
      <c r="AP51" s="15"/>
      <c r="AQ51" s="13"/>
    </row>
    <row r="52" spans="2:43" ht="13.5">
      <c r="B52" s="12"/>
      <c r="C52" s="15"/>
      <c r="D52" s="4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3"/>
      <c r="AA52" s="15"/>
      <c r="AB52" s="15"/>
      <c r="AC52" s="4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3"/>
      <c r="AP52" s="15"/>
      <c r="AQ52" s="13"/>
    </row>
    <row r="53" spans="2:43" ht="13.5">
      <c r="B53" s="12"/>
      <c r="C53" s="15"/>
      <c r="D53" s="4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3"/>
      <c r="AA53" s="15"/>
      <c r="AB53" s="15"/>
      <c r="AC53" s="42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3"/>
      <c r="AP53" s="15"/>
      <c r="AQ53" s="13"/>
    </row>
    <row r="54" spans="2:43" ht="13.5">
      <c r="B54" s="12"/>
      <c r="C54" s="15"/>
      <c r="D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3"/>
      <c r="AA54" s="15"/>
      <c r="AB54" s="15"/>
      <c r="AC54" s="4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3"/>
      <c r="AP54" s="15"/>
      <c r="AQ54" s="13"/>
    </row>
    <row r="55" spans="2:43" ht="13.5">
      <c r="B55" s="12"/>
      <c r="C55" s="15"/>
      <c r="D55" s="4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3"/>
      <c r="AA55" s="15"/>
      <c r="AB55" s="15"/>
      <c r="AC55" s="42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3"/>
      <c r="AP55" s="15"/>
      <c r="AQ55" s="13"/>
    </row>
    <row r="56" spans="2:43" ht="13.5">
      <c r="B56" s="12"/>
      <c r="C56" s="15"/>
      <c r="D56" s="4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3"/>
      <c r="AA56" s="15"/>
      <c r="AB56" s="15"/>
      <c r="AC56" s="4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3"/>
      <c r="AP56" s="15"/>
      <c r="AQ56" s="13"/>
    </row>
    <row r="57" spans="2:43" ht="13.5">
      <c r="B57" s="12"/>
      <c r="C57" s="15"/>
      <c r="D57" s="4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3"/>
      <c r="AA57" s="15"/>
      <c r="AB57" s="15"/>
      <c r="AC57" s="4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3"/>
      <c r="AP57" s="15"/>
      <c r="AQ57" s="13"/>
    </row>
    <row r="58" spans="2:43" s="22" customFormat="1" ht="15">
      <c r="B58" s="23"/>
      <c r="C58" s="24"/>
      <c r="D58" s="44" t="s">
        <v>49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50</v>
      </c>
      <c r="S58" s="45"/>
      <c r="T58" s="45"/>
      <c r="U58" s="45"/>
      <c r="V58" s="45"/>
      <c r="W58" s="45"/>
      <c r="X58" s="45"/>
      <c r="Y58" s="45"/>
      <c r="Z58" s="47"/>
      <c r="AA58" s="24"/>
      <c r="AB58" s="24"/>
      <c r="AC58" s="44" t="s">
        <v>49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50</v>
      </c>
      <c r="AN58" s="45"/>
      <c r="AO58" s="47"/>
      <c r="AP58" s="24"/>
      <c r="AQ58" s="25"/>
    </row>
    <row r="59" spans="2:43" ht="13.5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3"/>
    </row>
    <row r="60" spans="2:43" s="22" customFormat="1" ht="15">
      <c r="B60" s="23"/>
      <c r="C60" s="24"/>
      <c r="D60" s="3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24"/>
      <c r="AB60" s="24"/>
      <c r="AC60" s="39" t="s">
        <v>52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24"/>
      <c r="AQ60" s="25"/>
    </row>
    <row r="61" spans="2:43" ht="13.5">
      <c r="B61" s="12"/>
      <c r="C61" s="15"/>
      <c r="D61" s="4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3"/>
      <c r="AA61" s="15"/>
      <c r="AB61" s="15"/>
      <c r="AC61" s="42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3"/>
      <c r="AP61" s="15"/>
      <c r="AQ61" s="13"/>
    </row>
    <row r="62" spans="2:43" ht="13.5">
      <c r="B62" s="12"/>
      <c r="C62" s="15"/>
      <c r="D62" s="4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3"/>
      <c r="AA62" s="15"/>
      <c r="AB62" s="15"/>
      <c r="AC62" s="4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3"/>
      <c r="AP62" s="15"/>
      <c r="AQ62" s="13"/>
    </row>
    <row r="63" spans="2:43" ht="13.5">
      <c r="B63" s="12"/>
      <c r="C63" s="15"/>
      <c r="D63" s="4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3"/>
      <c r="AA63" s="15"/>
      <c r="AB63" s="15"/>
      <c r="AC63" s="4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3"/>
      <c r="AP63" s="15"/>
      <c r="AQ63" s="13"/>
    </row>
    <row r="64" spans="2:43" ht="13.5">
      <c r="B64" s="12"/>
      <c r="C64" s="15"/>
      <c r="D64" s="4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3"/>
      <c r="AA64" s="15"/>
      <c r="AB64" s="15"/>
      <c r="AC64" s="42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3"/>
      <c r="AP64" s="15"/>
      <c r="AQ64" s="13"/>
    </row>
    <row r="65" spans="2:43" ht="13.5">
      <c r="B65" s="12"/>
      <c r="C65" s="15"/>
      <c r="D65" s="42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3"/>
      <c r="AA65" s="15"/>
      <c r="AB65" s="15"/>
      <c r="AC65" s="42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3"/>
      <c r="AP65" s="15"/>
      <c r="AQ65" s="13"/>
    </row>
    <row r="66" spans="2:43" ht="13.5">
      <c r="B66" s="12"/>
      <c r="C66" s="15"/>
      <c r="D66" s="4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3"/>
      <c r="AA66" s="15"/>
      <c r="AB66" s="15"/>
      <c r="AC66" s="42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3"/>
      <c r="AP66" s="15"/>
      <c r="AQ66" s="13"/>
    </row>
    <row r="67" spans="2:43" ht="13.5">
      <c r="B67" s="12"/>
      <c r="C67" s="15"/>
      <c r="D67" s="4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3"/>
      <c r="AA67" s="15"/>
      <c r="AB67" s="15"/>
      <c r="AC67" s="42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3"/>
      <c r="AP67" s="15"/>
      <c r="AQ67" s="13"/>
    </row>
    <row r="68" spans="2:43" ht="13.5">
      <c r="B68" s="12"/>
      <c r="C68" s="15"/>
      <c r="D68" s="4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3"/>
      <c r="AA68" s="15"/>
      <c r="AB68" s="15"/>
      <c r="AC68" s="42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3"/>
      <c r="AP68" s="15"/>
      <c r="AQ68" s="13"/>
    </row>
    <row r="69" spans="2:43" s="22" customFormat="1" ht="15">
      <c r="B69" s="23"/>
      <c r="C69" s="24"/>
      <c r="D69" s="44" t="s">
        <v>49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 t="s">
        <v>50</v>
      </c>
      <c r="S69" s="45"/>
      <c r="T69" s="45"/>
      <c r="U69" s="45"/>
      <c r="V69" s="45"/>
      <c r="W69" s="45"/>
      <c r="X69" s="45"/>
      <c r="Y69" s="45"/>
      <c r="Z69" s="47"/>
      <c r="AA69" s="24"/>
      <c r="AB69" s="24"/>
      <c r="AC69" s="44" t="s">
        <v>49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6" t="s">
        <v>50</v>
      </c>
      <c r="AN69" s="45"/>
      <c r="AO69" s="47"/>
      <c r="AP69" s="24"/>
      <c r="AQ69" s="25"/>
    </row>
    <row r="70" spans="1:43" ht="6.75" customHeight="1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1:43" ht="6.75" customHeight="1">
      <c r="A71" s="2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</row>
    <row r="75" spans="2:43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1:43" ht="36.75" customHeight="1">
      <c r="A76" s="22"/>
      <c r="B76" s="23"/>
      <c r="C76" s="162" t="s">
        <v>53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25"/>
    </row>
    <row r="77" spans="2:43" s="54" customFormat="1" ht="14.25" customHeight="1">
      <c r="B77" s="55"/>
      <c r="C77" s="19" t="s">
        <v>14</v>
      </c>
      <c r="D77" s="56"/>
      <c r="E77" s="56"/>
      <c r="F77" s="56"/>
      <c r="G77" s="56"/>
      <c r="H77" s="56"/>
      <c r="I77" s="56"/>
      <c r="J77" s="56"/>
      <c r="K77" s="56"/>
      <c r="L77" s="56" t="str">
        <f>K5</f>
        <v>19-08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7"/>
    </row>
    <row r="78" spans="2:43" s="58" customFormat="1" ht="36.75" customHeight="1">
      <c r="B78" s="59"/>
      <c r="C78" s="60" t="s">
        <v>16</v>
      </c>
      <c r="D78" s="61"/>
      <c r="E78" s="61"/>
      <c r="F78" s="61"/>
      <c r="G78" s="61"/>
      <c r="H78" s="61"/>
      <c r="I78" s="61"/>
      <c r="J78" s="61"/>
      <c r="K78" s="61"/>
      <c r="L78" s="172" t="s">
        <v>236</v>
      </c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61"/>
      <c r="AQ78" s="62"/>
    </row>
    <row r="79" spans="2:43" s="22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1:43" ht="15">
      <c r="A80" s="22"/>
      <c r="B80" s="23"/>
      <c r="C80" s="19" t="s">
        <v>20</v>
      </c>
      <c r="D80" s="24"/>
      <c r="E80" s="24"/>
      <c r="F80" s="24"/>
      <c r="G80" s="24"/>
      <c r="H80" s="24"/>
      <c r="I80" s="24"/>
      <c r="J80" s="24"/>
      <c r="K80" s="24"/>
      <c r="L80" s="63" t="str">
        <f>IF(K8="","",K8)</f>
        <v>Planá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9" t="s">
        <v>22</v>
      </c>
      <c r="AJ80" s="24"/>
      <c r="AK80" s="24"/>
      <c r="AL80" s="24"/>
      <c r="AM80" s="64"/>
      <c r="AN80" s="24"/>
      <c r="AO80" s="24"/>
      <c r="AP80" s="24"/>
      <c r="AQ80" s="25"/>
    </row>
    <row r="81" spans="1:43" ht="6.75" customHeight="1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1:56" ht="15">
      <c r="A82" s="22"/>
      <c r="B82" s="23"/>
      <c r="C82" s="19" t="s">
        <v>24</v>
      </c>
      <c r="D82" s="24"/>
      <c r="E82" s="24"/>
      <c r="F82" s="24"/>
      <c r="G82" s="24"/>
      <c r="H82" s="24"/>
      <c r="I82" s="24"/>
      <c r="J82" s="24"/>
      <c r="K82" s="24"/>
      <c r="L82" s="56" t="str">
        <f>IF(E11="","",E11)</f>
        <v>Obec Planá, Planá 59, 37001 České Budějovice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9" t="s">
        <v>30</v>
      </c>
      <c r="AJ82" s="24"/>
      <c r="AK82" s="24"/>
      <c r="AL82" s="24"/>
      <c r="AM82" s="173" t="str">
        <f>IF(E17="","",E17)</f>
        <v> </v>
      </c>
      <c r="AN82" s="173"/>
      <c r="AO82" s="173"/>
      <c r="AP82" s="173"/>
      <c r="AQ82" s="25"/>
      <c r="AS82" s="174" t="s">
        <v>54</v>
      </c>
      <c r="AT82" s="174"/>
      <c r="AU82" s="40"/>
      <c r="AV82" s="40"/>
      <c r="AW82" s="40"/>
      <c r="AX82" s="40"/>
      <c r="AY82" s="40"/>
      <c r="AZ82" s="40"/>
      <c r="BA82" s="40"/>
      <c r="BB82" s="40"/>
      <c r="BC82" s="40"/>
      <c r="BD82" s="41"/>
    </row>
    <row r="83" spans="1:56" ht="15">
      <c r="A83" s="22"/>
      <c r="B83" s="23"/>
      <c r="C83" s="19" t="s">
        <v>28</v>
      </c>
      <c r="D83" s="24"/>
      <c r="E83" s="24"/>
      <c r="F83" s="24"/>
      <c r="G83" s="24"/>
      <c r="H83" s="24"/>
      <c r="I83" s="24"/>
      <c r="J83" s="24"/>
      <c r="K83" s="24"/>
      <c r="L83" s="56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9" t="s">
        <v>32</v>
      </c>
      <c r="AJ83" s="24"/>
      <c r="AK83" s="24"/>
      <c r="AL83" s="24"/>
      <c r="AM83" s="173" t="str">
        <f>IF(E20="","",E20)</f>
        <v> </v>
      </c>
      <c r="AN83" s="173"/>
      <c r="AO83" s="173"/>
      <c r="AP83" s="173"/>
      <c r="AQ83" s="25"/>
      <c r="AS83" s="174"/>
      <c r="AT83" s="174"/>
      <c r="AU83" s="24"/>
      <c r="AV83" s="24"/>
      <c r="AW83" s="24"/>
      <c r="AX83" s="24"/>
      <c r="AY83" s="24"/>
      <c r="AZ83" s="24"/>
      <c r="BA83" s="24"/>
      <c r="BB83" s="24"/>
      <c r="BC83" s="24"/>
      <c r="BD83" s="65"/>
    </row>
    <row r="84" spans="1:56" ht="10.5" customHeight="1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74"/>
      <c r="AT84" s="17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1:56" ht="29.25" customHeight="1">
      <c r="A85" s="22"/>
      <c r="B85" s="23"/>
      <c r="C85" s="175" t="s">
        <v>55</v>
      </c>
      <c r="D85" s="175"/>
      <c r="E85" s="175"/>
      <c r="F85" s="175"/>
      <c r="G85" s="175"/>
      <c r="H85" s="66"/>
      <c r="I85" s="176" t="s">
        <v>56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 t="s">
        <v>57</v>
      </c>
      <c r="AH85" s="176"/>
      <c r="AI85" s="176"/>
      <c r="AJ85" s="176"/>
      <c r="AK85" s="176"/>
      <c r="AL85" s="176"/>
      <c r="AM85" s="176"/>
      <c r="AN85" s="177" t="s">
        <v>58</v>
      </c>
      <c r="AO85" s="177"/>
      <c r="AP85" s="177"/>
      <c r="AQ85" s="25"/>
      <c r="AS85" s="67" t="s">
        <v>59</v>
      </c>
      <c r="AT85" s="68" t="s">
        <v>60</v>
      </c>
      <c r="AU85" s="68" t="s">
        <v>61</v>
      </c>
      <c r="AV85" s="68" t="s">
        <v>62</v>
      </c>
      <c r="AW85" s="68" t="s">
        <v>63</v>
      </c>
      <c r="AX85" s="68" t="s">
        <v>64</v>
      </c>
      <c r="AY85" s="68" t="s">
        <v>65</v>
      </c>
      <c r="AZ85" s="68" t="s">
        <v>66</v>
      </c>
      <c r="BA85" s="68" t="s">
        <v>67</v>
      </c>
      <c r="BB85" s="68" t="s">
        <v>68</v>
      </c>
      <c r="BC85" s="68" t="s">
        <v>69</v>
      </c>
      <c r="BD85" s="69" t="s">
        <v>70</v>
      </c>
    </row>
    <row r="86" spans="1:56" ht="10.5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</row>
    <row r="87" spans="2:76" s="58" customFormat="1" ht="32.25" customHeight="1">
      <c r="B87" s="59"/>
      <c r="C87" s="71" t="s">
        <v>71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178">
        <f>ROUND(AG88,2)</f>
        <v>0</v>
      </c>
      <c r="AH87" s="178"/>
      <c r="AI87" s="178"/>
      <c r="AJ87" s="178"/>
      <c r="AK87" s="178"/>
      <c r="AL87" s="178"/>
      <c r="AM87" s="178"/>
      <c r="AN87" s="179">
        <f>SUM(AG87,AT87)</f>
        <v>0</v>
      </c>
      <c r="AO87" s="179"/>
      <c r="AP87" s="179"/>
      <c r="AQ87" s="62"/>
      <c r="AS87" s="73">
        <f>ROUND(AS88,2)</f>
        <v>0</v>
      </c>
      <c r="AT87" s="74">
        <f>ROUND(SUM(AV87:AW87),2)</f>
        <v>0</v>
      </c>
      <c r="AU87" s="75">
        <f>ROUND(AU88,5)</f>
        <v>1974.92183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72</v>
      </c>
      <c r="BT87" s="77" t="s">
        <v>73</v>
      </c>
      <c r="BV87" s="77" t="s">
        <v>74</v>
      </c>
      <c r="BW87" s="77" t="s">
        <v>75</v>
      </c>
      <c r="BX87" s="77" t="s">
        <v>76</v>
      </c>
    </row>
    <row r="88" spans="1:76" s="83" customFormat="1" ht="37.5" customHeight="1">
      <c r="A88" s="78" t="s">
        <v>77</v>
      </c>
      <c r="B88" s="79"/>
      <c r="C88" s="80"/>
      <c r="D88" s="181" t="s">
        <v>15</v>
      </c>
      <c r="E88" s="181"/>
      <c r="F88" s="181"/>
      <c r="G88" s="181"/>
      <c r="H88" s="181"/>
      <c r="I88" s="81"/>
      <c r="J88" s="181" t="s">
        <v>237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2">
        <f>'Oprava propustků Planá'!M29</f>
        <v>0</v>
      </c>
      <c r="AH88" s="182"/>
      <c r="AI88" s="182"/>
      <c r="AJ88" s="182"/>
      <c r="AK88" s="182"/>
      <c r="AL88" s="182"/>
      <c r="AM88" s="182"/>
      <c r="AN88" s="182">
        <f>SUM(AG88,AT88)</f>
        <v>0</v>
      </c>
      <c r="AO88" s="182"/>
      <c r="AP88" s="182"/>
      <c r="AQ88" s="82"/>
      <c r="AS88" s="84">
        <f>'Oprava propustků Planá'!M27</f>
        <v>0</v>
      </c>
      <c r="AT88" s="85">
        <f>ROUND(SUM(AV88:AW88),2)</f>
        <v>0</v>
      </c>
      <c r="AU88" s="86">
        <f>'Oprava propustků Planá'!W121</f>
        <v>1974.92183</v>
      </c>
      <c r="AV88" s="85">
        <f>'Oprava propustků Planá'!M31</f>
        <v>0</v>
      </c>
      <c r="AW88" s="85">
        <f>'Oprava propustků Planá'!M32</f>
        <v>0</v>
      </c>
      <c r="AX88" s="85">
        <f>'Oprava propustků Planá'!M33</f>
        <v>0</v>
      </c>
      <c r="AY88" s="85">
        <f>'Oprava propustků Planá'!M34</f>
        <v>0</v>
      </c>
      <c r="AZ88" s="85">
        <f>'Oprava propustků Planá'!H31</f>
        <v>0</v>
      </c>
      <c r="BA88" s="85">
        <f>'Oprava propustků Planá'!H32</f>
        <v>0</v>
      </c>
      <c r="BB88" s="85">
        <f>'Oprava propustků Planá'!H33</f>
        <v>0</v>
      </c>
      <c r="BC88" s="85">
        <f>'Oprava propustků Planá'!H34</f>
        <v>0</v>
      </c>
      <c r="BD88" s="87">
        <f>'Oprava propustků Planá'!H35</f>
        <v>0</v>
      </c>
      <c r="BT88" s="88" t="s">
        <v>78</v>
      </c>
      <c r="BU88" s="88" t="s">
        <v>79</v>
      </c>
      <c r="BV88" s="88" t="s">
        <v>74</v>
      </c>
      <c r="BW88" s="88" t="s">
        <v>75</v>
      </c>
      <c r="BX88" s="88" t="s">
        <v>76</v>
      </c>
    </row>
    <row r="89" spans="2:43" ht="13.5">
      <c r="B89" s="1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3"/>
    </row>
    <row r="90" spans="2:48" s="22" customFormat="1" ht="30" customHeight="1">
      <c r="B90" s="23"/>
      <c r="C90" s="71" t="s">
        <v>80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79">
        <v>0</v>
      </c>
      <c r="AH90" s="179"/>
      <c r="AI90" s="179"/>
      <c r="AJ90" s="179"/>
      <c r="AK90" s="179"/>
      <c r="AL90" s="179"/>
      <c r="AM90" s="179"/>
      <c r="AN90" s="179">
        <v>0</v>
      </c>
      <c r="AO90" s="179"/>
      <c r="AP90" s="179"/>
      <c r="AQ90" s="25"/>
      <c r="AS90" s="67" t="s">
        <v>81</v>
      </c>
      <c r="AT90" s="68" t="s">
        <v>82</v>
      </c>
      <c r="AU90" s="68" t="s">
        <v>37</v>
      </c>
      <c r="AV90" s="69" t="s">
        <v>60</v>
      </c>
    </row>
    <row r="91" spans="1:48" ht="10.5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9"/>
      <c r="AT91" s="45"/>
      <c r="AU91" s="45"/>
      <c r="AV91" s="47"/>
    </row>
    <row r="92" spans="1:43" ht="30" customHeight="1">
      <c r="A92" s="22"/>
      <c r="B92" s="23"/>
      <c r="C92" s="90" t="s">
        <v>83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80">
        <f>ROUND(AG87+AG90,2)</f>
        <v>0</v>
      </c>
      <c r="AH92" s="180"/>
      <c r="AI92" s="180"/>
      <c r="AJ92" s="180"/>
      <c r="AK92" s="180"/>
      <c r="AL92" s="180"/>
      <c r="AM92" s="180"/>
      <c r="AN92" s="180">
        <f>AN87+AN90</f>
        <v>0</v>
      </c>
      <c r="AO92" s="180"/>
      <c r="AP92" s="180"/>
      <c r="AQ92" s="25"/>
    </row>
    <row r="93" spans="1:43" ht="6.75" customHeight="1">
      <c r="A93" s="22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0"/>
    </row>
  </sheetData>
  <sheetProtection selectLockedCells="1" selectUnlockedCells="1"/>
  <mergeCells count="45">
    <mergeCell ref="AG92:AM92"/>
    <mergeCell ref="AN92:AP92"/>
    <mergeCell ref="D88:H88"/>
    <mergeCell ref="J88:AF88"/>
    <mergeCell ref="AG88:AM88"/>
    <mergeCell ref="AN88:AP88"/>
    <mergeCell ref="AG90:AM90"/>
    <mergeCell ref="AN90:AP90"/>
    <mergeCell ref="C85:G85"/>
    <mergeCell ref="I85:AF85"/>
    <mergeCell ref="AG85:AM85"/>
    <mergeCell ref="AN85:AP85"/>
    <mergeCell ref="AG87:AM87"/>
    <mergeCell ref="AN87:AP87"/>
    <mergeCell ref="X37:AB37"/>
    <mergeCell ref="AK37:AO37"/>
    <mergeCell ref="C76:AP76"/>
    <mergeCell ref="L78:AO78"/>
    <mergeCell ref="AM82:AP82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" location="C2" display="1) Souhrnný list stavby"/>
    <hyperlink ref="W1" location="C87" display="2) Rekapitulace objektů"/>
    <hyperlink ref="A88" r:id="rId1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tabSelected="1" zoomScalePageLayoutView="0" workbookViewId="0" topLeftCell="A1">
      <pane ySplit="1" topLeftCell="A203" activePane="bottomLeft" state="frozen"/>
      <selection pane="topLeft" activeCell="A1" sqref="A1"/>
      <selection pane="bottomLeft" activeCell="G217" sqref="G217"/>
    </sheetView>
  </sheetViews>
  <sheetFormatPr defaultColWidth="10.83203125" defaultRowHeight="13.5"/>
  <cols>
    <col min="1" max="1" width="10.33203125" style="0" customWidth="1"/>
    <col min="2" max="2" width="2" style="0" customWidth="1"/>
    <col min="3" max="3" width="5.16015625" style="0" customWidth="1"/>
    <col min="4" max="4" width="5.33203125" style="0" customWidth="1"/>
    <col min="5" max="5" width="21.5" style="0" customWidth="1"/>
    <col min="6" max="7" width="14" style="0" customWidth="1"/>
    <col min="8" max="8" width="15.5" style="0" customWidth="1"/>
    <col min="9" max="9" width="8.5" style="0" customWidth="1"/>
    <col min="10" max="10" width="6.16015625" style="0" customWidth="1"/>
    <col min="11" max="11" width="14.33203125" style="0" customWidth="1"/>
    <col min="12" max="12" width="14.83203125" style="0" customWidth="1"/>
    <col min="13" max="14" width="7.33203125" style="0" customWidth="1"/>
    <col min="15" max="15" width="2.33203125" style="0" customWidth="1"/>
    <col min="16" max="16" width="15.5" style="0" customWidth="1"/>
    <col min="17" max="17" width="5.16015625" style="0" customWidth="1"/>
    <col min="18" max="18" width="2" style="0" customWidth="1"/>
    <col min="19" max="19" width="10.16015625" style="0" customWidth="1"/>
    <col min="20" max="28" width="0" style="0" hidden="1" customWidth="1"/>
    <col min="29" max="29" width="13.66015625" style="0" customWidth="1"/>
    <col min="30" max="30" width="18.66015625" style="0" customWidth="1"/>
    <col min="31" max="31" width="20.33203125" style="0" customWidth="1"/>
    <col min="32" max="43" width="10.83203125" style="0" customWidth="1"/>
    <col min="44" max="65" width="0" style="0" hidden="1" customWidth="1"/>
  </cols>
  <sheetData>
    <row r="1" spans="1:66" ht="21.75" customHeight="1">
      <c r="A1" s="92"/>
      <c r="B1" s="2"/>
      <c r="C1" s="2"/>
      <c r="D1" s="3" t="s">
        <v>1</v>
      </c>
      <c r="E1" s="2"/>
      <c r="F1" s="4" t="s">
        <v>84</v>
      </c>
      <c r="G1" s="4"/>
      <c r="H1" s="183" t="s">
        <v>85</v>
      </c>
      <c r="I1" s="183"/>
      <c r="J1" s="183"/>
      <c r="K1" s="183"/>
      <c r="L1" s="4" t="s">
        <v>86</v>
      </c>
      <c r="M1" s="2"/>
      <c r="N1" s="2"/>
      <c r="O1" s="3" t="s">
        <v>87</v>
      </c>
      <c r="P1" s="2"/>
      <c r="Q1" s="2"/>
      <c r="R1" s="2"/>
      <c r="S1" s="4" t="s">
        <v>88</v>
      </c>
      <c r="T1" s="4"/>
      <c r="U1" s="92"/>
      <c r="V1" s="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75" customHeight="1">
      <c r="C2" s="160" t="s">
        <v>6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61" t="s">
        <v>7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T2" s="8" t="s">
        <v>75</v>
      </c>
    </row>
    <row r="3" spans="2:46" ht="6.7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89</v>
      </c>
    </row>
    <row r="4" spans="2:46" ht="36.75" customHeight="1">
      <c r="B4" s="12"/>
      <c r="C4" s="162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3"/>
      <c r="T4" s="14" t="s">
        <v>12</v>
      </c>
      <c r="AT4" s="8" t="s">
        <v>5</v>
      </c>
    </row>
    <row r="5" spans="2:18" ht="6.75" customHeight="1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2:18" s="22" customFormat="1" ht="32.25" customHeight="1">
      <c r="B6" s="23"/>
      <c r="C6" s="24"/>
      <c r="D6" s="18" t="s">
        <v>16</v>
      </c>
      <c r="E6" s="24"/>
      <c r="F6" s="164" t="s">
        <v>237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24"/>
      <c r="R6" s="25"/>
    </row>
    <row r="7" spans="1:18" ht="14.25" customHeight="1">
      <c r="A7" s="22"/>
      <c r="B7" s="23"/>
      <c r="C7" s="24"/>
      <c r="D7" s="19" t="s">
        <v>18</v>
      </c>
      <c r="E7" s="24"/>
      <c r="F7" s="17"/>
      <c r="G7" s="24"/>
      <c r="H7" s="24"/>
      <c r="I7" s="24"/>
      <c r="J7" s="24"/>
      <c r="K7" s="24"/>
      <c r="L7" s="24"/>
      <c r="M7" s="19" t="s">
        <v>19</v>
      </c>
      <c r="N7" s="24"/>
      <c r="O7" s="17"/>
      <c r="P7" s="24"/>
      <c r="Q7" s="24"/>
      <c r="R7" s="25"/>
    </row>
    <row r="8" spans="1:18" ht="14.25" customHeight="1">
      <c r="A8" s="22"/>
      <c r="B8" s="23"/>
      <c r="C8" s="24"/>
      <c r="D8" s="19" t="s">
        <v>20</v>
      </c>
      <c r="E8" s="24"/>
      <c r="F8" s="17" t="s">
        <v>21</v>
      </c>
      <c r="G8" s="24"/>
      <c r="H8" s="24"/>
      <c r="I8" s="24"/>
      <c r="J8" s="24"/>
      <c r="K8" s="24"/>
      <c r="L8" s="24"/>
      <c r="M8" s="19" t="s">
        <v>22</v>
      </c>
      <c r="N8" s="24"/>
      <c r="O8" s="184"/>
      <c r="P8" s="184"/>
      <c r="Q8" s="24"/>
      <c r="R8" s="25"/>
    </row>
    <row r="9" spans="1:18" ht="10.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1:18" ht="14.25" customHeight="1">
      <c r="A10" s="22"/>
      <c r="B10" s="23"/>
      <c r="C10" s="24"/>
      <c r="D10" s="19" t="s">
        <v>24</v>
      </c>
      <c r="E10" s="24"/>
      <c r="F10" s="24"/>
      <c r="G10" s="24"/>
      <c r="H10" s="24"/>
      <c r="I10" s="24"/>
      <c r="J10" s="24"/>
      <c r="K10" s="24"/>
      <c r="L10" s="24"/>
      <c r="M10" s="19" t="s">
        <v>25</v>
      </c>
      <c r="N10" s="24"/>
      <c r="O10" s="163"/>
      <c r="P10" s="163"/>
      <c r="Q10" s="24"/>
      <c r="R10" s="25"/>
    </row>
    <row r="11" spans="1:18" ht="18" customHeight="1">
      <c r="A11" s="22"/>
      <c r="B11" s="23"/>
      <c r="C11" s="24"/>
      <c r="D11" s="24"/>
      <c r="E11" s="17" t="s">
        <v>26</v>
      </c>
      <c r="F11" s="24"/>
      <c r="G11" s="24"/>
      <c r="H11" s="24"/>
      <c r="I11" s="24"/>
      <c r="J11" s="24"/>
      <c r="K11" s="24"/>
      <c r="L11" s="24"/>
      <c r="M11" s="19" t="s">
        <v>27</v>
      </c>
      <c r="N11" s="24"/>
      <c r="O11" s="163"/>
      <c r="P11" s="163"/>
      <c r="Q11" s="24"/>
      <c r="R11" s="25"/>
    </row>
    <row r="12" spans="1:18" ht="6.7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1:18" ht="14.25" customHeight="1">
      <c r="A13" s="22"/>
      <c r="B13" s="23"/>
      <c r="C13" s="24"/>
      <c r="D13" s="19" t="s">
        <v>28</v>
      </c>
      <c r="E13" s="24"/>
      <c r="F13" s="24"/>
      <c r="G13" s="24"/>
      <c r="H13" s="24"/>
      <c r="I13" s="24"/>
      <c r="J13" s="24"/>
      <c r="K13" s="24"/>
      <c r="L13" s="24"/>
      <c r="M13" s="19" t="s">
        <v>25</v>
      </c>
      <c r="N13" s="24"/>
      <c r="O13" s="163">
        <f>IF('Rekapitulace stavby'!AN13="","",'Rekapitulace stavby'!AN13)</f>
      </c>
      <c r="P13" s="163"/>
      <c r="Q13" s="24"/>
      <c r="R13" s="25"/>
    </row>
    <row r="14" spans="1:18" ht="18" customHeight="1">
      <c r="A14" s="22"/>
      <c r="B14" s="23"/>
      <c r="C14" s="24"/>
      <c r="D14" s="24"/>
      <c r="E14" s="17" t="str">
        <f>IF('Rekapitulace stavby'!E14="","",'Rekapitulace stavby'!E14)</f>
        <v> </v>
      </c>
      <c r="F14" s="24"/>
      <c r="G14" s="24"/>
      <c r="H14" s="24"/>
      <c r="I14" s="24"/>
      <c r="J14" s="24"/>
      <c r="K14" s="24"/>
      <c r="L14" s="24"/>
      <c r="M14" s="19" t="s">
        <v>27</v>
      </c>
      <c r="N14" s="24"/>
      <c r="O14" s="163">
        <f>IF('Rekapitulace stavby'!AN14="","",'Rekapitulace stavby'!AN14)</f>
      </c>
      <c r="P14" s="163"/>
      <c r="Q14" s="24"/>
      <c r="R14" s="25"/>
    </row>
    <row r="15" spans="1:18" ht="6.75" customHeigh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1:18" ht="14.25" customHeight="1">
      <c r="A16" s="22"/>
      <c r="B16" s="23"/>
      <c r="C16" s="24"/>
      <c r="D16" s="19" t="s">
        <v>30</v>
      </c>
      <c r="E16" s="24"/>
      <c r="F16" s="24"/>
      <c r="G16" s="24"/>
      <c r="H16" s="24"/>
      <c r="I16" s="24"/>
      <c r="J16" s="24"/>
      <c r="K16" s="24"/>
      <c r="L16" s="24"/>
      <c r="M16" s="19" t="s">
        <v>25</v>
      </c>
      <c r="N16" s="24"/>
      <c r="O16" s="163">
        <f>IF('Rekapitulace stavby'!AN16="","",'Rekapitulace stavby'!AN16)</f>
      </c>
      <c r="P16" s="163"/>
      <c r="Q16" s="24"/>
      <c r="R16" s="25"/>
    </row>
    <row r="17" spans="1:18" ht="18" customHeight="1">
      <c r="A17" s="22"/>
      <c r="B17" s="23"/>
      <c r="C17" s="24"/>
      <c r="D17" s="24"/>
      <c r="E17" s="17" t="str">
        <f>IF('Rekapitulace stavby'!E17="","",'Rekapitulace stavby'!E17)</f>
        <v> </v>
      </c>
      <c r="F17" s="24"/>
      <c r="G17" s="24"/>
      <c r="H17" s="24"/>
      <c r="I17" s="24"/>
      <c r="J17" s="24"/>
      <c r="K17" s="24"/>
      <c r="L17" s="24"/>
      <c r="M17" s="19" t="s">
        <v>27</v>
      </c>
      <c r="N17" s="24"/>
      <c r="O17" s="163">
        <f>IF('Rekapitulace stavby'!AN17="","",'Rekapitulace stavby'!AN17)</f>
      </c>
      <c r="P17" s="163"/>
      <c r="Q17" s="24"/>
      <c r="R17" s="25"/>
    </row>
    <row r="18" spans="1:18" ht="6.75" customHeigh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1:18" ht="14.25" customHeight="1">
      <c r="A19" s="22"/>
      <c r="B19" s="23"/>
      <c r="C19" s="24"/>
      <c r="D19" s="19" t="s">
        <v>32</v>
      </c>
      <c r="E19" s="24"/>
      <c r="F19" s="24"/>
      <c r="G19" s="24"/>
      <c r="H19" s="24"/>
      <c r="I19" s="24"/>
      <c r="J19" s="24"/>
      <c r="K19" s="24"/>
      <c r="L19" s="24"/>
      <c r="M19" s="19" t="s">
        <v>25</v>
      </c>
      <c r="N19" s="24"/>
      <c r="O19" s="163">
        <f>IF('Rekapitulace stavby'!AN19="","",'Rekapitulace stavby'!AN19)</f>
      </c>
      <c r="P19" s="163"/>
      <c r="Q19" s="24"/>
      <c r="R19" s="25"/>
    </row>
    <row r="20" spans="1:18" ht="18" customHeight="1">
      <c r="A20" s="22"/>
      <c r="B20" s="23"/>
      <c r="C20" s="24"/>
      <c r="D20" s="24"/>
      <c r="E20" s="17" t="str">
        <f>IF('Rekapitulace stavby'!E20="","",'Rekapitulace stavby'!E20)</f>
        <v> </v>
      </c>
      <c r="F20" s="24"/>
      <c r="G20" s="24"/>
      <c r="H20" s="24"/>
      <c r="I20" s="24"/>
      <c r="J20" s="24"/>
      <c r="K20" s="24"/>
      <c r="L20" s="24"/>
      <c r="M20" s="19" t="s">
        <v>27</v>
      </c>
      <c r="N20" s="24"/>
      <c r="O20" s="163">
        <f>IF('Rekapitulace stavby'!AN20="","",'Rekapitulace stavby'!AN20)</f>
      </c>
      <c r="P20" s="163"/>
      <c r="Q20" s="24"/>
      <c r="R20" s="25"/>
    </row>
    <row r="21" spans="1:18" ht="6.75" customHeight="1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1:18" ht="14.25" customHeight="1">
      <c r="A22" s="22"/>
      <c r="B22" s="23"/>
      <c r="C22" s="24"/>
      <c r="D22" s="19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22.5" customHeight="1">
      <c r="A23" s="22"/>
      <c r="B23" s="23"/>
      <c r="C23" s="24"/>
      <c r="D23" s="24"/>
      <c r="E23" s="165"/>
      <c r="F23" s="165"/>
      <c r="G23" s="165"/>
      <c r="H23" s="165"/>
      <c r="I23" s="165"/>
      <c r="J23" s="165"/>
      <c r="K23" s="165"/>
      <c r="L23" s="165"/>
      <c r="M23" s="24"/>
      <c r="N23" s="24"/>
      <c r="O23" s="24"/>
      <c r="P23" s="24"/>
      <c r="Q23" s="24"/>
      <c r="R23" s="25"/>
    </row>
    <row r="24" spans="1:18" ht="6.75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1:18" ht="6.75" customHeight="1">
      <c r="A25" s="22"/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4"/>
      <c r="R25" s="25"/>
    </row>
    <row r="26" spans="1:18" ht="14.25" customHeight="1">
      <c r="A26" s="22"/>
      <c r="B26" s="23"/>
      <c r="C26" s="24"/>
      <c r="D26" s="93" t="s">
        <v>91</v>
      </c>
      <c r="E26" s="24"/>
      <c r="F26" s="24"/>
      <c r="G26" s="24"/>
      <c r="H26" s="24"/>
      <c r="I26" s="24"/>
      <c r="J26" s="24"/>
      <c r="K26" s="24"/>
      <c r="L26" s="24"/>
      <c r="M26" s="166">
        <f>N87</f>
        <v>0</v>
      </c>
      <c r="N26" s="166"/>
      <c r="O26" s="166"/>
      <c r="P26" s="166"/>
      <c r="Q26" s="24"/>
      <c r="R26" s="25"/>
    </row>
    <row r="27" spans="1:18" ht="14.25" customHeight="1">
      <c r="A27" s="22"/>
      <c r="B27" s="23"/>
      <c r="C27" s="24"/>
      <c r="D27" s="21" t="s">
        <v>92</v>
      </c>
      <c r="E27" s="24"/>
      <c r="F27" s="24"/>
      <c r="G27" s="24"/>
      <c r="H27" s="24"/>
      <c r="I27" s="24"/>
      <c r="J27" s="24"/>
      <c r="K27" s="24"/>
      <c r="L27" s="24"/>
      <c r="M27" s="166">
        <f>N101</f>
        <v>0</v>
      </c>
      <c r="N27" s="166"/>
      <c r="O27" s="166"/>
      <c r="P27" s="166"/>
      <c r="Q27" s="24"/>
      <c r="R27" s="25"/>
    </row>
    <row r="28" spans="1:18" ht="6.75" customHeight="1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8" ht="24.75" customHeight="1">
      <c r="A29" s="22"/>
      <c r="B29" s="23"/>
      <c r="C29" s="24"/>
      <c r="D29" s="94" t="s">
        <v>36</v>
      </c>
      <c r="E29" s="24"/>
      <c r="F29" s="24"/>
      <c r="G29" s="24"/>
      <c r="H29" s="24"/>
      <c r="I29" s="24"/>
      <c r="J29" s="24"/>
      <c r="K29" s="24"/>
      <c r="L29" s="24"/>
      <c r="M29" s="185">
        <f>ROUND(M26+M27,2)</f>
        <v>0</v>
      </c>
      <c r="N29" s="185"/>
      <c r="O29" s="185"/>
      <c r="P29" s="185"/>
      <c r="Q29" s="24"/>
      <c r="R29" s="25"/>
    </row>
    <row r="30" spans="1:18" ht="6.75" customHeight="1">
      <c r="A30" s="22"/>
      <c r="B30" s="23"/>
      <c r="C30" s="2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4"/>
      <c r="R30" s="25"/>
    </row>
    <row r="31" spans="1:18" ht="14.25" customHeight="1">
      <c r="A31" s="22"/>
      <c r="B31" s="23"/>
      <c r="C31" s="24"/>
      <c r="D31" s="31" t="s">
        <v>37</v>
      </c>
      <c r="E31" s="31" t="s">
        <v>38</v>
      </c>
      <c r="F31" s="32">
        <v>0.21</v>
      </c>
      <c r="G31" s="95" t="s">
        <v>39</v>
      </c>
      <c r="H31" s="186">
        <f>ROUND((SUM(BE101:BE104)+SUM(BE121:BE166)),2)</f>
        <v>0</v>
      </c>
      <c r="I31" s="186"/>
      <c r="J31" s="186"/>
      <c r="K31" s="24"/>
      <c r="L31" s="24"/>
      <c r="M31" s="186">
        <f>ROUND(ROUND((SUM(BE101:BE104)+SUM(BE121:BE166)),2)*F31,2)</f>
        <v>0</v>
      </c>
      <c r="N31" s="186"/>
      <c r="O31" s="186"/>
      <c r="P31" s="186"/>
      <c r="Q31" s="24"/>
      <c r="R31" s="25"/>
    </row>
    <row r="32" spans="1:18" ht="14.25" customHeight="1">
      <c r="A32" s="22"/>
      <c r="B32" s="23"/>
      <c r="C32" s="24"/>
      <c r="D32" s="24"/>
      <c r="E32" s="31" t="s">
        <v>40</v>
      </c>
      <c r="F32" s="32">
        <v>0.15</v>
      </c>
      <c r="G32" s="95" t="s">
        <v>39</v>
      </c>
      <c r="H32" s="186">
        <f>ROUND((SUM(BF101:BF104)+SUM(BF121:BF166)),2)</f>
        <v>0</v>
      </c>
      <c r="I32" s="186"/>
      <c r="J32" s="186"/>
      <c r="K32" s="24"/>
      <c r="L32" s="24"/>
      <c r="M32" s="186">
        <f>ROUND(ROUND((SUM(BF101:BF104)+SUM(BF121:BF166)),2)*F32,2)</f>
        <v>0</v>
      </c>
      <c r="N32" s="186"/>
      <c r="O32" s="186"/>
      <c r="P32" s="186"/>
      <c r="Q32" s="24"/>
      <c r="R32" s="25"/>
    </row>
    <row r="33" spans="1:18" ht="14.25" customHeight="1" hidden="1">
      <c r="A33" s="22"/>
      <c r="B33" s="23"/>
      <c r="C33" s="24"/>
      <c r="D33" s="24"/>
      <c r="E33" s="31" t="s">
        <v>41</v>
      </c>
      <c r="F33" s="32">
        <v>0.21</v>
      </c>
      <c r="G33" s="95" t="s">
        <v>39</v>
      </c>
      <c r="H33" s="186">
        <f>ROUND((SUM(BG101:BG104)+SUM(BG121:BG166)),2)</f>
        <v>0</v>
      </c>
      <c r="I33" s="186"/>
      <c r="J33" s="186"/>
      <c r="K33" s="24"/>
      <c r="L33" s="24"/>
      <c r="M33" s="186">
        <v>0</v>
      </c>
      <c r="N33" s="186"/>
      <c r="O33" s="186"/>
      <c r="P33" s="186"/>
      <c r="Q33" s="24"/>
      <c r="R33" s="25"/>
    </row>
    <row r="34" spans="1:18" ht="14.25" customHeight="1" hidden="1">
      <c r="A34" s="22"/>
      <c r="B34" s="23"/>
      <c r="C34" s="24"/>
      <c r="D34" s="24"/>
      <c r="E34" s="31" t="s">
        <v>42</v>
      </c>
      <c r="F34" s="32">
        <v>0.15</v>
      </c>
      <c r="G34" s="95" t="s">
        <v>39</v>
      </c>
      <c r="H34" s="186">
        <f>ROUND((SUM(BH101:BH104)+SUM(BH121:BH166)),2)</f>
        <v>0</v>
      </c>
      <c r="I34" s="186"/>
      <c r="J34" s="186"/>
      <c r="K34" s="24"/>
      <c r="L34" s="24"/>
      <c r="M34" s="186">
        <v>0</v>
      </c>
      <c r="N34" s="186"/>
      <c r="O34" s="186"/>
      <c r="P34" s="186"/>
      <c r="Q34" s="24"/>
      <c r="R34" s="25"/>
    </row>
    <row r="35" spans="1:18" ht="14.25" customHeight="1" hidden="1">
      <c r="A35" s="22"/>
      <c r="B35" s="23"/>
      <c r="C35" s="24"/>
      <c r="D35" s="24"/>
      <c r="E35" s="31" t="s">
        <v>43</v>
      </c>
      <c r="F35" s="32">
        <v>0</v>
      </c>
      <c r="G35" s="95" t="s">
        <v>39</v>
      </c>
      <c r="H35" s="186">
        <f>ROUND((SUM(BI101:BI104)+SUM(BI121:BI166)),2)</f>
        <v>0</v>
      </c>
      <c r="I35" s="186"/>
      <c r="J35" s="186"/>
      <c r="K35" s="24"/>
      <c r="L35" s="24"/>
      <c r="M35" s="186">
        <v>0</v>
      </c>
      <c r="N35" s="186"/>
      <c r="O35" s="186"/>
      <c r="P35" s="186"/>
      <c r="Q35" s="24"/>
      <c r="R35" s="25"/>
    </row>
    <row r="36" spans="1:18" ht="6.7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1:18" ht="24.75" customHeight="1">
      <c r="A37" s="22"/>
      <c r="B37" s="23"/>
      <c r="C37" s="91"/>
      <c r="D37" s="96" t="s">
        <v>44</v>
      </c>
      <c r="E37" s="66"/>
      <c r="F37" s="66"/>
      <c r="G37" s="97" t="s">
        <v>45</v>
      </c>
      <c r="H37" s="98" t="s">
        <v>46</v>
      </c>
      <c r="I37" s="66"/>
      <c r="J37" s="66"/>
      <c r="K37" s="66"/>
      <c r="L37" s="187">
        <f>SUM(M29:M35)</f>
        <v>0</v>
      </c>
      <c r="M37" s="187"/>
      <c r="N37" s="187"/>
      <c r="O37" s="187"/>
      <c r="P37" s="187"/>
      <c r="Q37" s="91"/>
      <c r="R37" s="25"/>
    </row>
    <row r="38" spans="1:18" ht="14.2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1:18" ht="14.2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3.5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spans="2:18" ht="13.5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3"/>
    </row>
    <row r="42" spans="2:18" ht="13.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2:18" ht="13.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2:18" ht="13.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2:18" ht="13.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2:18" ht="13.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2:18" ht="13.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2:18" ht="13.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 ht="13.5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s="22" customFormat="1" ht="15">
      <c r="B50" s="23"/>
      <c r="C50" s="24"/>
      <c r="D50" s="39" t="s">
        <v>47</v>
      </c>
      <c r="E50" s="40"/>
      <c r="F50" s="40"/>
      <c r="G50" s="40"/>
      <c r="H50" s="41"/>
      <c r="I50" s="24"/>
      <c r="J50" s="39" t="s">
        <v>48</v>
      </c>
      <c r="K50" s="40"/>
      <c r="L50" s="40"/>
      <c r="M50" s="40"/>
      <c r="N50" s="40"/>
      <c r="O50" s="40"/>
      <c r="P50" s="41"/>
      <c r="Q50" s="24"/>
      <c r="R50" s="25"/>
    </row>
    <row r="51" spans="2:18" ht="13.5">
      <c r="B51" s="12"/>
      <c r="C51" s="15"/>
      <c r="D51" s="42"/>
      <c r="E51" s="15"/>
      <c r="F51" s="15"/>
      <c r="G51" s="15"/>
      <c r="H51" s="43"/>
      <c r="I51" s="15"/>
      <c r="J51" s="42"/>
      <c r="K51" s="15"/>
      <c r="L51" s="15"/>
      <c r="M51" s="15"/>
      <c r="N51" s="15"/>
      <c r="O51" s="15"/>
      <c r="P51" s="43"/>
      <c r="Q51" s="15"/>
      <c r="R51" s="13"/>
    </row>
    <row r="52" spans="2:18" ht="13.5">
      <c r="B52" s="12"/>
      <c r="C52" s="15"/>
      <c r="D52" s="42"/>
      <c r="E52" s="15"/>
      <c r="F52" s="15"/>
      <c r="G52" s="15"/>
      <c r="H52" s="43"/>
      <c r="I52" s="15"/>
      <c r="J52" s="42"/>
      <c r="K52" s="15"/>
      <c r="L52" s="15"/>
      <c r="M52" s="15"/>
      <c r="N52" s="15"/>
      <c r="O52" s="15"/>
      <c r="P52" s="43"/>
      <c r="Q52" s="15"/>
      <c r="R52" s="13"/>
    </row>
    <row r="53" spans="2:18" ht="13.5">
      <c r="B53" s="12"/>
      <c r="C53" s="15"/>
      <c r="D53" s="42"/>
      <c r="E53" s="15"/>
      <c r="F53" s="15"/>
      <c r="G53" s="15"/>
      <c r="H53" s="43"/>
      <c r="I53" s="15"/>
      <c r="J53" s="42"/>
      <c r="K53" s="15"/>
      <c r="L53" s="15"/>
      <c r="M53" s="15"/>
      <c r="N53" s="15"/>
      <c r="O53" s="15"/>
      <c r="P53" s="43"/>
      <c r="Q53" s="15"/>
      <c r="R53" s="13"/>
    </row>
    <row r="54" spans="2:18" ht="13.5">
      <c r="B54" s="12"/>
      <c r="C54" s="15"/>
      <c r="D54" s="42"/>
      <c r="E54" s="15"/>
      <c r="F54" s="15"/>
      <c r="G54" s="15"/>
      <c r="H54" s="43"/>
      <c r="I54" s="15"/>
      <c r="J54" s="42"/>
      <c r="K54" s="15"/>
      <c r="L54" s="15"/>
      <c r="M54" s="15"/>
      <c r="N54" s="15"/>
      <c r="O54" s="15"/>
      <c r="P54" s="43"/>
      <c r="Q54" s="15"/>
      <c r="R54" s="13"/>
    </row>
    <row r="55" spans="2:18" ht="13.5">
      <c r="B55" s="12"/>
      <c r="C55" s="15"/>
      <c r="D55" s="42"/>
      <c r="E55" s="15"/>
      <c r="F55" s="15"/>
      <c r="G55" s="15"/>
      <c r="H55" s="43"/>
      <c r="I55" s="15"/>
      <c r="J55" s="42"/>
      <c r="K55" s="15"/>
      <c r="L55" s="15"/>
      <c r="M55" s="15"/>
      <c r="N55" s="15"/>
      <c r="O55" s="15"/>
      <c r="P55" s="43"/>
      <c r="Q55" s="15"/>
      <c r="R55" s="13"/>
    </row>
    <row r="56" spans="2:18" ht="13.5">
      <c r="B56" s="12"/>
      <c r="C56" s="15"/>
      <c r="D56" s="42"/>
      <c r="E56" s="15"/>
      <c r="F56" s="15"/>
      <c r="G56" s="15"/>
      <c r="H56" s="43"/>
      <c r="I56" s="15"/>
      <c r="J56" s="42"/>
      <c r="K56" s="15"/>
      <c r="L56" s="15"/>
      <c r="M56" s="15"/>
      <c r="N56" s="15"/>
      <c r="O56" s="15"/>
      <c r="P56" s="43"/>
      <c r="Q56" s="15"/>
      <c r="R56" s="13"/>
    </row>
    <row r="57" spans="2:18" ht="13.5">
      <c r="B57" s="12"/>
      <c r="C57" s="15"/>
      <c r="D57" s="42"/>
      <c r="E57" s="15"/>
      <c r="F57" s="15"/>
      <c r="G57" s="15"/>
      <c r="H57" s="43"/>
      <c r="I57" s="15"/>
      <c r="J57" s="42"/>
      <c r="K57" s="15"/>
      <c r="L57" s="15"/>
      <c r="M57" s="15"/>
      <c r="N57" s="15"/>
      <c r="O57" s="15"/>
      <c r="P57" s="43"/>
      <c r="Q57" s="15"/>
      <c r="R57" s="13"/>
    </row>
    <row r="58" spans="2:18" ht="13.5">
      <c r="B58" s="12"/>
      <c r="C58" s="15"/>
      <c r="D58" s="42"/>
      <c r="E58" s="15"/>
      <c r="F58" s="15"/>
      <c r="G58" s="15"/>
      <c r="H58" s="43"/>
      <c r="I58" s="15"/>
      <c r="J58" s="42"/>
      <c r="K58" s="15"/>
      <c r="L58" s="15"/>
      <c r="M58" s="15"/>
      <c r="N58" s="15"/>
      <c r="O58" s="15"/>
      <c r="P58" s="43"/>
      <c r="Q58" s="15"/>
      <c r="R58" s="13"/>
    </row>
    <row r="59" spans="2:18" s="22" customFormat="1" ht="15">
      <c r="B59" s="23"/>
      <c r="C59" s="24"/>
      <c r="D59" s="44" t="s">
        <v>49</v>
      </c>
      <c r="E59" s="45"/>
      <c r="F59" s="45"/>
      <c r="G59" s="46" t="s">
        <v>50</v>
      </c>
      <c r="H59" s="47"/>
      <c r="I59" s="24"/>
      <c r="J59" s="44" t="s">
        <v>49</v>
      </c>
      <c r="K59" s="45"/>
      <c r="L59" s="45"/>
      <c r="M59" s="45"/>
      <c r="N59" s="46" t="s">
        <v>50</v>
      </c>
      <c r="O59" s="45"/>
      <c r="P59" s="47"/>
      <c r="Q59" s="24"/>
      <c r="R59" s="25"/>
    </row>
    <row r="60" spans="2:18" ht="13.5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3"/>
    </row>
    <row r="61" spans="2:18" s="22" customFormat="1" ht="15">
      <c r="B61" s="23"/>
      <c r="C61" s="24"/>
      <c r="D61" s="39" t="s">
        <v>51</v>
      </c>
      <c r="E61" s="40"/>
      <c r="F61" s="40"/>
      <c r="G61" s="40"/>
      <c r="H61" s="41"/>
      <c r="I61" s="24"/>
      <c r="J61" s="39" t="s">
        <v>52</v>
      </c>
      <c r="K61" s="40"/>
      <c r="L61" s="40"/>
      <c r="M61" s="40"/>
      <c r="N61" s="40"/>
      <c r="O61" s="40"/>
      <c r="P61" s="41"/>
      <c r="Q61" s="24"/>
      <c r="R61" s="25"/>
    </row>
    <row r="62" spans="2:18" ht="13.5">
      <c r="B62" s="12"/>
      <c r="C62" s="15"/>
      <c r="D62" s="42"/>
      <c r="E62" s="15"/>
      <c r="F62" s="15"/>
      <c r="G62" s="15"/>
      <c r="H62" s="43"/>
      <c r="I62" s="15"/>
      <c r="J62" s="42"/>
      <c r="K62" s="15"/>
      <c r="L62" s="15"/>
      <c r="M62" s="15"/>
      <c r="N62" s="15"/>
      <c r="O62" s="15"/>
      <c r="P62" s="43"/>
      <c r="Q62" s="15"/>
      <c r="R62" s="13"/>
    </row>
    <row r="63" spans="2:18" ht="13.5">
      <c r="B63" s="12"/>
      <c r="C63" s="15"/>
      <c r="D63" s="42"/>
      <c r="E63" s="15"/>
      <c r="F63" s="15"/>
      <c r="G63" s="15"/>
      <c r="H63" s="43"/>
      <c r="I63" s="15"/>
      <c r="J63" s="42"/>
      <c r="K63" s="15"/>
      <c r="L63" s="15"/>
      <c r="M63" s="15"/>
      <c r="N63" s="15"/>
      <c r="O63" s="15"/>
      <c r="P63" s="43"/>
      <c r="Q63" s="15"/>
      <c r="R63" s="13"/>
    </row>
    <row r="64" spans="2:18" ht="13.5">
      <c r="B64" s="12"/>
      <c r="C64" s="15"/>
      <c r="D64" s="42"/>
      <c r="E64" s="15"/>
      <c r="F64" s="15"/>
      <c r="G64" s="15"/>
      <c r="H64" s="43"/>
      <c r="I64" s="15"/>
      <c r="J64" s="42"/>
      <c r="K64" s="15"/>
      <c r="L64" s="15"/>
      <c r="M64" s="15"/>
      <c r="N64" s="15"/>
      <c r="O64" s="15"/>
      <c r="P64" s="43"/>
      <c r="Q64" s="15"/>
      <c r="R64" s="13"/>
    </row>
    <row r="65" spans="2:18" ht="13.5">
      <c r="B65" s="12"/>
      <c r="C65" s="15"/>
      <c r="D65" s="42"/>
      <c r="E65" s="15"/>
      <c r="F65" s="15"/>
      <c r="G65" s="15"/>
      <c r="H65" s="43"/>
      <c r="I65" s="15"/>
      <c r="J65" s="42"/>
      <c r="K65" s="15"/>
      <c r="L65" s="15"/>
      <c r="M65" s="15"/>
      <c r="N65" s="15"/>
      <c r="O65" s="15"/>
      <c r="P65" s="43"/>
      <c r="Q65" s="15"/>
      <c r="R65" s="13"/>
    </row>
    <row r="66" spans="2:18" ht="13.5">
      <c r="B66" s="12"/>
      <c r="C66" s="15"/>
      <c r="D66" s="42"/>
      <c r="E66" s="15"/>
      <c r="F66" s="15"/>
      <c r="G66" s="15"/>
      <c r="H66" s="43"/>
      <c r="I66" s="15"/>
      <c r="J66" s="42"/>
      <c r="K66" s="15"/>
      <c r="L66" s="15"/>
      <c r="M66" s="15"/>
      <c r="N66" s="15"/>
      <c r="O66" s="15"/>
      <c r="P66" s="43"/>
      <c r="Q66" s="15"/>
      <c r="R66" s="13"/>
    </row>
    <row r="67" spans="2:18" ht="13.5">
      <c r="B67" s="12"/>
      <c r="C67" s="15"/>
      <c r="D67" s="42"/>
      <c r="E67" s="15"/>
      <c r="F67" s="15"/>
      <c r="G67" s="15"/>
      <c r="H67" s="43"/>
      <c r="I67" s="15"/>
      <c r="J67" s="42"/>
      <c r="K67" s="15"/>
      <c r="L67" s="15"/>
      <c r="M67" s="15"/>
      <c r="N67" s="15"/>
      <c r="O67" s="15"/>
      <c r="P67" s="43"/>
      <c r="Q67" s="15"/>
      <c r="R67" s="13"/>
    </row>
    <row r="68" spans="2:18" ht="13.5">
      <c r="B68" s="12"/>
      <c r="C68" s="15"/>
      <c r="D68" s="42"/>
      <c r="E68" s="15"/>
      <c r="F68" s="15"/>
      <c r="G68" s="15"/>
      <c r="H68" s="43"/>
      <c r="I68" s="15"/>
      <c r="J68" s="42"/>
      <c r="K68" s="15"/>
      <c r="L68" s="15"/>
      <c r="M68" s="15"/>
      <c r="N68" s="15"/>
      <c r="O68" s="15"/>
      <c r="P68" s="43"/>
      <c r="Q68" s="15"/>
      <c r="R68" s="13"/>
    </row>
    <row r="69" spans="2:18" ht="13.5">
      <c r="B69" s="12"/>
      <c r="C69" s="15"/>
      <c r="D69" s="42"/>
      <c r="E69" s="15"/>
      <c r="F69" s="15"/>
      <c r="G69" s="15"/>
      <c r="H69" s="43"/>
      <c r="I69" s="15"/>
      <c r="J69" s="42"/>
      <c r="K69" s="15"/>
      <c r="L69" s="15"/>
      <c r="M69" s="15"/>
      <c r="N69" s="15"/>
      <c r="O69" s="15"/>
      <c r="P69" s="43"/>
      <c r="Q69" s="15"/>
      <c r="R69" s="13"/>
    </row>
    <row r="70" spans="2:18" s="22" customFormat="1" ht="15">
      <c r="B70" s="23"/>
      <c r="C70" s="24"/>
      <c r="D70" s="44" t="s">
        <v>49</v>
      </c>
      <c r="E70" s="45"/>
      <c r="F70" s="45"/>
      <c r="G70" s="46" t="s">
        <v>50</v>
      </c>
      <c r="H70" s="47"/>
      <c r="I70" s="24"/>
      <c r="J70" s="44" t="s">
        <v>49</v>
      </c>
      <c r="K70" s="45"/>
      <c r="L70" s="45"/>
      <c r="M70" s="45"/>
      <c r="N70" s="46" t="s">
        <v>50</v>
      </c>
      <c r="O70" s="45"/>
      <c r="P70" s="47"/>
      <c r="Q70" s="24"/>
      <c r="R70" s="25"/>
    </row>
    <row r="71" spans="1:18" ht="14.25" customHeight="1">
      <c r="A71" s="2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1:18" ht="36.75" customHeight="1">
      <c r="A76" s="22"/>
      <c r="B76" s="23"/>
      <c r="C76" s="162" t="s">
        <v>93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5"/>
    </row>
    <row r="77" spans="1:18" ht="6.75" customHeight="1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1:18" ht="36.75" customHeight="1">
      <c r="A78" s="22"/>
      <c r="B78" s="23"/>
      <c r="C78" s="60" t="s">
        <v>16</v>
      </c>
      <c r="D78" s="24"/>
      <c r="E78" s="24"/>
      <c r="F78" s="172" t="str">
        <f>F6</f>
        <v>Oprava propustků Planá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4"/>
      <c r="R78" s="25"/>
    </row>
    <row r="79" spans="1:18" ht="6.75" customHeight="1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</row>
    <row r="80" spans="1:18" ht="18" customHeight="1">
      <c r="A80" s="22"/>
      <c r="B80" s="23"/>
      <c r="C80" s="19" t="s">
        <v>20</v>
      </c>
      <c r="D80" s="24"/>
      <c r="E80" s="24"/>
      <c r="F80" s="17" t="str">
        <f>F8</f>
        <v>Planá</v>
      </c>
      <c r="G80" s="24"/>
      <c r="H80" s="24"/>
      <c r="I80" s="24"/>
      <c r="J80" s="24"/>
      <c r="K80" s="19" t="s">
        <v>22</v>
      </c>
      <c r="L80" s="24"/>
      <c r="M80" s="184">
        <f>IF(O8="","",O8)</f>
      </c>
      <c r="N80" s="184"/>
      <c r="O80" s="184"/>
      <c r="P80" s="184"/>
      <c r="Q80" s="24"/>
      <c r="R80" s="25"/>
    </row>
    <row r="81" spans="1:18" ht="6.75" customHeight="1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</row>
    <row r="82" spans="1:18" ht="15">
      <c r="A82" s="22"/>
      <c r="B82" s="23"/>
      <c r="C82" s="19" t="s">
        <v>24</v>
      </c>
      <c r="D82" s="24"/>
      <c r="E82" s="24"/>
      <c r="F82" s="17" t="str">
        <f>E11</f>
        <v>Obec Planá, Planá 59, 37001 České Budějovice</v>
      </c>
      <c r="G82" s="24"/>
      <c r="H82" s="24"/>
      <c r="I82" s="24"/>
      <c r="J82" s="24"/>
      <c r="K82" s="19" t="s">
        <v>30</v>
      </c>
      <c r="L82" s="24"/>
      <c r="M82" s="163" t="str">
        <f>E17</f>
        <v> </v>
      </c>
      <c r="N82" s="163"/>
      <c r="O82" s="163"/>
      <c r="P82" s="163"/>
      <c r="Q82" s="163"/>
      <c r="R82" s="25"/>
    </row>
    <row r="83" spans="1:18" ht="14.25" customHeight="1">
      <c r="A83" s="22"/>
      <c r="B83" s="23"/>
      <c r="C83" s="19" t="s">
        <v>28</v>
      </c>
      <c r="D83" s="24"/>
      <c r="E83" s="24"/>
      <c r="F83" s="17" t="str">
        <f>IF(E14="","",E14)</f>
        <v> </v>
      </c>
      <c r="G83" s="24"/>
      <c r="H83" s="24"/>
      <c r="I83" s="24"/>
      <c r="J83" s="24"/>
      <c r="K83" s="19" t="s">
        <v>32</v>
      </c>
      <c r="L83" s="24"/>
      <c r="M83" s="163" t="str">
        <f>E20</f>
        <v> </v>
      </c>
      <c r="N83" s="163"/>
      <c r="O83" s="163"/>
      <c r="P83" s="163"/>
      <c r="Q83" s="163"/>
      <c r="R83" s="25"/>
    </row>
    <row r="84" spans="1:18" ht="9.75" customHeight="1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</row>
    <row r="85" spans="1:18" ht="29.25" customHeight="1">
      <c r="A85" s="22"/>
      <c r="B85" s="23"/>
      <c r="C85" s="188" t="s">
        <v>94</v>
      </c>
      <c r="D85" s="188"/>
      <c r="E85" s="188"/>
      <c r="F85" s="188"/>
      <c r="G85" s="188"/>
      <c r="H85" s="91"/>
      <c r="I85" s="91"/>
      <c r="J85" s="91"/>
      <c r="K85" s="91"/>
      <c r="L85" s="91"/>
      <c r="M85" s="91"/>
      <c r="N85" s="188" t="s">
        <v>95</v>
      </c>
      <c r="O85" s="188"/>
      <c r="P85" s="188"/>
      <c r="Q85" s="188"/>
      <c r="R85" s="25"/>
    </row>
    <row r="86" spans="1:18" ht="9.75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</row>
    <row r="87" spans="1:47" ht="29.25" customHeight="1">
      <c r="A87" s="22"/>
      <c r="B87" s="23"/>
      <c r="C87" s="99" t="s">
        <v>96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79">
        <f>N121</f>
        <v>0</v>
      </c>
      <c r="O87" s="179"/>
      <c r="P87" s="179"/>
      <c r="Q87" s="179"/>
      <c r="R87" s="25"/>
      <c r="AU87" s="8" t="s">
        <v>97</v>
      </c>
    </row>
    <row r="88" spans="2:18" s="100" customFormat="1" ht="24.75" customHeight="1">
      <c r="B88" s="101"/>
      <c r="C88" s="102"/>
      <c r="D88" s="103" t="s">
        <v>98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89">
        <f>N122</f>
        <v>0</v>
      </c>
      <c r="O88" s="189"/>
      <c r="P88" s="189"/>
      <c r="Q88" s="189"/>
      <c r="R88" s="104"/>
    </row>
    <row r="89" spans="2:18" s="105" customFormat="1" ht="19.5" customHeight="1">
      <c r="B89" s="106"/>
      <c r="C89" s="107"/>
      <c r="D89" s="108" t="s">
        <v>99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90">
        <f>N123</f>
        <v>0</v>
      </c>
      <c r="O89" s="190"/>
      <c r="P89" s="190"/>
      <c r="Q89" s="190"/>
      <c r="R89" s="109"/>
    </row>
    <row r="90" spans="2:18" s="105" customFormat="1" ht="19.5" customHeight="1">
      <c r="B90" s="106"/>
      <c r="C90" s="107"/>
      <c r="D90" s="108" t="s">
        <v>100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90">
        <f>N132</f>
        <v>0</v>
      </c>
      <c r="O90" s="190"/>
      <c r="P90" s="190"/>
      <c r="Q90" s="190"/>
      <c r="R90" s="109"/>
    </row>
    <row r="91" spans="2:18" s="105" customFormat="1" ht="19.5" customHeight="1">
      <c r="B91" s="106"/>
      <c r="C91" s="107"/>
      <c r="D91" s="108" t="s">
        <v>101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90">
        <f>N137</f>
        <v>0</v>
      </c>
      <c r="O91" s="190"/>
      <c r="P91" s="190"/>
      <c r="Q91" s="190"/>
      <c r="R91" s="109"/>
    </row>
    <row r="92" spans="2:18" s="105" customFormat="1" ht="19.5" customHeight="1">
      <c r="B92" s="106"/>
      <c r="C92" s="107"/>
      <c r="D92" s="108" t="s">
        <v>102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90">
        <f>N140</f>
        <v>0</v>
      </c>
      <c r="O92" s="190"/>
      <c r="P92" s="190"/>
      <c r="Q92" s="190"/>
      <c r="R92" s="109"/>
    </row>
    <row r="93" spans="2:18" s="105" customFormat="1" ht="19.5" customHeight="1">
      <c r="B93" s="106"/>
      <c r="C93" s="107"/>
      <c r="D93" s="108" t="s">
        <v>103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90">
        <f>N143</f>
        <v>0</v>
      </c>
      <c r="O93" s="190"/>
      <c r="P93" s="190"/>
      <c r="Q93" s="190"/>
      <c r="R93" s="109"/>
    </row>
    <row r="94" spans="2:18" s="105" customFormat="1" ht="19.5" customHeight="1">
      <c r="B94" s="106"/>
      <c r="C94" s="107"/>
      <c r="D94" s="108" t="s">
        <v>104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90">
        <f>N148</f>
        <v>0</v>
      </c>
      <c r="O94" s="190"/>
      <c r="P94" s="190"/>
      <c r="Q94" s="190"/>
      <c r="R94" s="109"/>
    </row>
    <row r="95" spans="2:18" s="105" customFormat="1" ht="19.5" customHeight="1">
      <c r="B95" s="106"/>
      <c r="C95" s="107"/>
      <c r="D95" s="108" t="s">
        <v>105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90">
        <f>N155</f>
        <v>0</v>
      </c>
      <c r="O95" s="190"/>
      <c r="P95" s="190"/>
      <c r="Q95" s="190"/>
      <c r="R95" s="109"/>
    </row>
    <row r="96" spans="2:18" s="105" customFormat="1" ht="19.5" customHeight="1">
      <c r="B96" s="106"/>
      <c r="C96" s="107"/>
      <c r="D96" s="108" t="s">
        <v>106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90">
        <f>N160</f>
        <v>0</v>
      </c>
      <c r="O96" s="190"/>
      <c r="P96" s="190"/>
      <c r="Q96" s="190"/>
      <c r="R96" s="109"/>
    </row>
    <row r="97" spans="2:18" s="100" customFormat="1" ht="24.75" customHeight="1">
      <c r="B97" s="101"/>
      <c r="C97" s="102"/>
      <c r="D97" s="103" t="s">
        <v>107</v>
      </c>
      <c r="E97" s="102"/>
      <c r="F97" s="102"/>
      <c r="G97" s="102"/>
      <c r="H97" s="102"/>
      <c r="I97" s="102"/>
      <c r="J97" s="102"/>
      <c r="K97" s="102"/>
      <c r="L97" s="102"/>
      <c r="M97" s="102"/>
      <c r="N97" s="189">
        <f>N162</f>
        <v>0</v>
      </c>
      <c r="O97" s="189"/>
      <c r="P97" s="189"/>
      <c r="Q97" s="189"/>
      <c r="R97" s="104"/>
    </row>
    <row r="98" spans="2:18" s="105" customFormat="1" ht="19.5" customHeight="1">
      <c r="B98" s="106"/>
      <c r="C98" s="107"/>
      <c r="D98" s="108" t="s">
        <v>108</v>
      </c>
      <c r="E98" s="107"/>
      <c r="F98" s="107"/>
      <c r="G98" s="107"/>
      <c r="H98" s="107"/>
      <c r="I98" s="107"/>
      <c r="J98" s="107"/>
      <c r="K98" s="107"/>
      <c r="L98" s="107"/>
      <c r="M98" s="107"/>
      <c r="N98" s="190">
        <f>N163</f>
        <v>0</v>
      </c>
      <c r="O98" s="190"/>
      <c r="P98" s="190"/>
      <c r="Q98" s="190"/>
      <c r="R98" s="109"/>
    </row>
    <row r="99" spans="2:18" s="105" customFormat="1" ht="19.5" customHeight="1">
      <c r="B99" s="106"/>
      <c r="C99" s="107"/>
      <c r="D99" s="108" t="s">
        <v>109</v>
      </c>
      <c r="E99" s="107"/>
      <c r="F99" s="107"/>
      <c r="G99" s="107"/>
      <c r="H99" s="107"/>
      <c r="I99" s="107"/>
      <c r="J99" s="107"/>
      <c r="K99" s="107"/>
      <c r="L99" s="107"/>
      <c r="M99" s="107"/>
      <c r="N99" s="190">
        <f>N165</f>
        <v>0</v>
      </c>
      <c r="O99" s="190"/>
      <c r="P99" s="190"/>
      <c r="Q99" s="190"/>
      <c r="R99" s="109"/>
    </row>
    <row r="100" spans="2:18" s="22" customFormat="1" ht="21.7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</row>
    <row r="101" spans="1:21" ht="29.25" customHeight="1">
      <c r="A101" s="22"/>
      <c r="B101" s="23"/>
      <c r="C101" s="99" t="s">
        <v>110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91">
        <f>ROUND(N102+N103,2)</f>
        <v>0</v>
      </c>
      <c r="O101" s="191"/>
      <c r="P101" s="191"/>
      <c r="Q101" s="191"/>
      <c r="R101" s="25"/>
      <c r="T101" s="110"/>
      <c r="U101" s="111" t="s">
        <v>37</v>
      </c>
    </row>
    <row r="102" spans="1:65" ht="18" customHeight="1">
      <c r="A102" s="22"/>
      <c r="B102" s="112"/>
      <c r="C102" s="113"/>
      <c r="D102" s="192" t="s">
        <v>111</v>
      </c>
      <c r="E102" s="192"/>
      <c r="F102" s="192"/>
      <c r="G102" s="192"/>
      <c r="H102" s="192"/>
      <c r="I102" s="113"/>
      <c r="J102" s="113"/>
      <c r="K102" s="113"/>
      <c r="L102" s="113"/>
      <c r="M102" s="113"/>
      <c r="N102" s="193">
        <v>0</v>
      </c>
      <c r="O102" s="193"/>
      <c r="P102" s="193"/>
      <c r="Q102" s="193"/>
      <c r="R102" s="114"/>
      <c r="S102" s="113"/>
      <c r="T102" s="115"/>
      <c r="U102" s="116" t="s">
        <v>38</v>
      </c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8" t="s">
        <v>112</v>
      </c>
      <c r="AZ102" s="117"/>
      <c r="BA102" s="117"/>
      <c r="BB102" s="117"/>
      <c r="BC102" s="117"/>
      <c r="BD102" s="117"/>
      <c r="BE102" s="119">
        <f>IF(U102="základní",N102,0)</f>
        <v>0</v>
      </c>
      <c r="BF102" s="119">
        <f>IF(U102="snížená",N102,0)</f>
        <v>0</v>
      </c>
      <c r="BG102" s="119">
        <f>IF(U102="zákl. přenesená",N102,0)</f>
        <v>0</v>
      </c>
      <c r="BH102" s="119">
        <f>IF(U102="sníž. přenesená",N102,0)</f>
        <v>0</v>
      </c>
      <c r="BI102" s="119">
        <f>IF(U102="nulová",N102,0)</f>
        <v>0</v>
      </c>
      <c r="BJ102" s="118" t="s">
        <v>78</v>
      </c>
      <c r="BK102" s="117"/>
      <c r="BL102" s="117"/>
      <c r="BM102" s="117"/>
    </row>
    <row r="103" spans="1:65" ht="18" customHeight="1">
      <c r="A103" s="22"/>
      <c r="B103" s="112"/>
      <c r="C103" s="113"/>
      <c r="D103" s="192" t="s">
        <v>113</v>
      </c>
      <c r="E103" s="192"/>
      <c r="F103" s="192"/>
      <c r="G103" s="192"/>
      <c r="H103" s="192"/>
      <c r="I103" s="113"/>
      <c r="J103" s="113"/>
      <c r="K103" s="113"/>
      <c r="L103" s="113"/>
      <c r="M103" s="113"/>
      <c r="N103" s="193">
        <v>0</v>
      </c>
      <c r="O103" s="193"/>
      <c r="P103" s="193"/>
      <c r="Q103" s="193"/>
      <c r="R103" s="114"/>
      <c r="S103" s="113"/>
      <c r="T103" s="120"/>
      <c r="U103" s="121" t="s">
        <v>38</v>
      </c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8" t="s">
        <v>112</v>
      </c>
      <c r="AZ103" s="117"/>
      <c r="BA103" s="117"/>
      <c r="BB103" s="117"/>
      <c r="BC103" s="117"/>
      <c r="BD103" s="117"/>
      <c r="BE103" s="119">
        <f>IF(U103="základní",N103,0)</f>
        <v>0</v>
      </c>
      <c r="BF103" s="119">
        <f>IF(U103="snížená",N103,0)</f>
        <v>0</v>
      </c>
      <c r="BG103" s="119">
        <f>IF(U103="zákl. přenesená",N103,0)</f>
        <v>0</v>
      </c>
      <c r="BH103" s="119">
        <f>IF(U103="sníž. přenesená",N103,0)</f>
        <v>0</v>
      </c>
      <c r="BI103" s="119">
        <f>IF(U103="nulová",N103,0)</f>
        <v>0</v>
      </c>
      <c r="BJ103" s="118" t="s">
        <v>78</v>
      </c>
      <c r="BK103" s="117"/>
      <c r="BL103" s="117"/>
      <c r="BM103" s="117"/>
    </row>
    <row r="104" spans="1:18" ht="18" customHeight="1">
      <c r="A104" s="22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1:18" ht="29.25" customHeight="1">
      <c r="A105" s="22"/>
      <c r="B105" s="23"/>
      <c r="C105" s="90" t="s">
        <v>83</v>
      </c>
      <c r="D105" s="91"/>
      <c r="E105" s="91"/>
      <c r="F105" s="91"/>
      <c r="G105" s="91"/>
      <c r="H105" s="91"/>
      <c r="I105" s="91"/>
      <c r="J105" s="91"/>
      <c r="K105" s="91"/>
      <c r="L105" s="180">
        <f>ROUND(SUM(N87+N101),2)</f>
        <v>0</v>
      </c>
      <c r="M105" s="180"/>
      <c r="N105" s="180"/>
      <c r="O105" s="180"/>
      <c r="P105" s="180"/>
      <c r="Q105" s="180"/>
      <c r="R105" s="25"/>
    </row>
    <row r="106" spans="1:18" ht="6.75" customHeight="1">
      <c r="A106" s="22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10" spans="2:18" s="22" customFormat="1" ht="6.75" customHeight="1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spans="1:18" ht="36.75" customHeight="1">
      <c r="A111" s="22"/>
      <c r="B111" s="23"/>
      <c r="C111" s="162" t="s">
        <v>114</v>
      </c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25"/>
    </row>
    <row r="112" spans="1:18" ht="6.75" customHeight="1">
      <c r="A112" s="22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1:18" ht="36.75" customHeight="1">
      <c r="A113" s="22"/>
      <c r="B113" s="23"/>
      <c r="C113" s="60" t="s">
        <v>16</v>
      </c>
      <c r="D113" s="24"/>
      <c r="E113" s="24"/>
      <c r="F113" s="172" t="str">
        <f>F6</f>
        <v>Oprava propustků Planá</v>
      </c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24"/>
      <c r="R113" s="25"/>
    </row>
    <row r="114" spans="1:18" ht="6.75" customHeight="1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1:18" ht="18" customHeight="1">
      <c r="A115" s="22"/>
      <c r="B115" s="23"/>
      <c r="C115" s="19" t="s">
        <v>20</v>
      </c>
      <c r="D115" s="24"/>
      <c r="E115" s="24"/>
      <c r="F115" s="17" t="str">
        <f>F8</f>
        <v>Planá</v>
      </c>
      <c r="G115" s="24"/>
      <c r="H115" s="24"/>
      <c r="I115" s="24"/>
      <c r="J115" s="24"/>
      <c r="K115" s="19" t="s">
        <v>22</v>
      </c>
      <c r="L115" s="24"/>
      <c r="M115" s="184">
        <f>IF(O8="","",O8)</f>
      </c>
      <c r="N115" s="184"/>
      <c r="O115" s="184"/>
      <c r="P115" s="184"/>
      <c r="Q115" s="24"/>
      <c r="R115" s="25"/>
    </row>
    <row r="116" spans="1:18" ht="6.75" customHeight="1">
      <c r="A116" s="22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1:18" ht="15">
      <c r="A117" s="22"/>
      <c r="B117" s="23"/>
      <c r="C117" s="19" t="s">
        <v>24</v>
      </c>
      <c r="D117" s="24"/>
      <c r="E117" s="24"/>
      <c r="F117" s="17" t="str">
        <f>E11</f>
        <v>Obec Planá, Planá 59, 37001 České Budějovice</v>
      </c>
      <c r="G117" s="24"/>
      <c r="H117" s="24"/>
      <c r="I117" s="24"/>
      <c r="J117" s="24"/>
      <c r="K117" s="19" t="s">
        <v>30</v>
      </c>
      <c r="L117" s="24"/>
      <c r="M117" s="163" t="str">
        <f>E17</f>
        <v> </v>
      </c>
      <c r="N117" s="163"/>
      <c r="O117" s="163"/>
      <c r="P117" s="163"/>
      <c r="Q117" s="163"/>
      <c r="R117" s="25"/>
    </row>
    <row r="118" spans="1:18" ht="14.25" customHeight="1">
      <c r="A118" s="22"/>
      <c r="B118" s="23"/>
      <c r="C118" s="19" t="s">
        <v>28</v>
      </c>
      <c r="D118" s="24"/>
      <c r="E118" s="24"/>
      <c r="F118" s="17" t="str">
        <f>IF(E14="","",E14)</f>
        <v> </v>
      </c>
      <c r="G118" s="24"/>
      <c r="H118" s="24"/>
      <c r="I118" s="24"/>
      <c r="J118" s="24"/>
      <c r="K118" s="19" t="s">
        <v>32</v>
      </c>
      <c r="L118" s="24"/>
      <c r="M118" s="163" t="str">
        <f>E20</f>
        <v> </v>
      </c>
      <c r="N118" s="163"/>
      <c r="O118" s="163"/>
      <c r="P118" s="163"/>
      <c r="Q118" s="163"/>
      <c r="R118" s="25"/>
    </row>
    <row r="119" spans="1:18" ht="9.75" customHeight="1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2" customFormat="1" ht="29.25" customHeight="1">
      <c r="B120" s="123"/>
      <c r="C120" s="124" t="s">
        <v>115</v>
      </c>
      <c r="D120" s="125" t="s">
        <v>116</v>
      </c>
      <c r="E120" s="125" t="s">
        <v>55</v>
      </c>
      <c r="F120" s="194" t="s">
        <v>117</v>
      </c>
      <c r="G120" s="194"/>
      <c r="H120" s="194"/>
      <c r="I120" s="194"/>
      <c r="J120" s="125" t="s">
        <v>118</v>
      </c>
      <c r="K120" s="125" t="s">
        <v>119</v>
      </c>
      <c r="L120" s="195" t="s">
        <v>120</v>
      </c>
      <c r="M120" s="195"/>
      <c r="N120" s="196" t="s">
        <v>95</v>
      </c>
      <c r="O120" s="196"/>
      <c r="P120" s="196"/>
      <c r="Q120" s="196"/>
      <c r="R120" s="126"/>
      <c r="T120" s="67" t="s">
        <v>121</v>
      </c>
      <c r="U120" s="68" t="s">
        <v>37</v>
      </c>
      <c r="V120" s="68" t="s">
        <v>122</v>
      </c>
      <c r="W120" s="68" t="s">
        <v>123</v>
      </c>
      <c r="X120" s="68" t="s">
        <v>124</v>
      </c>
      <c r="Y120" s="68" t="s">
        <v>125</v>
      </c>
      <c r="Z120" s="68" t="s">
        <v>126</v>
      </c>
      <c r="AA120" s="69" t="s">
        <v>127</v>
      </c>
    </row>
    <row r="121" spans="2:63" s="22" customFormat="1" ht="29.25" customHeight="1">
      <c r="B121" s="23"/>
      <c r="C121" s="71" t="s">
        <v>91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97">
        <f>BK121</f>
        <v>0</v>
      </c>
      <c r="O121" s="197"/>
      <c r="P121" s="197"/>
      <c r="Q121" s="197"/>
      <c r="R121" s="25"/>
      <c r="T121" s="70"/>
      <c r="U121" s="40"/>
      <c r="V121" s="40"/>
      <c r="W121" s="127">
        <f>W122+W162</f>
        <v>1974.92183</v>
      </c>
      <c r="X121" s="40"/>
      <c r="Y121" s="127">
        <f>Y122+Y162</f>
        <v>547.6958179999999</v>
      </c>
      <c r="Z121" s="40"/>
      <c r="AA121" s="128">
        <f>AA122+AA162</f>
        <v>8.33</v>
      </c>
      <c r="AT121" s="8" t="s">
        <v>72</v>
      </c>
      <c r="AU121" s="8" t="s">
        <v>97</v>
      </c>
      <c r="BK121" s="129">
        <f>BK122+BK162</f>
        <v>0</v>
      </c>
    </row>
    <row r="122" spans="2:63" s="130" customFormat="1" ht="36.75" customHeight="1">
      <c r="B122" s="131"/>
      <c r="C122" s="132"/>
      <c r="D122" s="133" t="s">
        <v>98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198">
        <f>BK122</f>
        <v>0</v>
      </c>
      <c r="O122" s="198"/>
      <c r="P122" s="198"/>
      <c r="Q122" s="198"/>
      <c r="R122" s="134"/>
      <c r="T122" s="135"/>
      <c r="U122" s="132"/>
      <c r="V122" s="132"/>
      <c r="W122" s="136">
        <f>W123+W132+W137+W140+W143+W148+W155+W160</f>
        <v>1974.92183</v>
      </c>
      <c r="X122" s="132"/>
      <c r="Y122" s="136">
        <f>Y123+Y132+Y137+Y140+Y143+Y148+Y155+Y160</f>
        <v>547.6958179999999</v>
      </c>
      <c r="Z122" s="132"/>
      <c r="AA122" s="137">
        <f>AA123+AA132+AA137+AA140+AA143+AA148+AA155+AA160</f>
        <v>8.33</v>
      </c>
      <c r="AR122" s="138" t="s">
        <v>78</v>
      </c>
      <c r="AT122" s="139" t="s">
        <v>72</v>
      </c>
      <c r="AU122" s="139" t="s">
        <v>73</v>
      </c>
      <c r="AY122" s="138" t="s">
        <v>128</v>
      </c>
      <c r="BK122" s="140">
        <f>BK123+BK132+BK137+BK140+BK143+BK148+BK155+BK160</f>
        <v>0</v>
      </c>
    </row>
    <row r="123" spans="1:63" ht="19.5" customHeight="1">
      <c r="A123" s="130"/>
      <c r="B123" s="131"/>
      <c r="C123" s="132"/>
      <c r="D123" s="141" t="s">
        <v>99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199">
        <f>BK123</f>
        <v>0</v>
      </c>
      <c r="O123" s="199"/>
      <c r="P123" s="199"/>
      <c r="Q123" s="199"/>
      <c r="R123" s="134"/>
      <c r="T123" s="135"/>
      <c r="U123" s="132"/>
      <c r="V123" s="132"/>
      <c r="W123" s="136">
        <f>SUM(W124:W131)</f>
        <v>100.23200000000001</v>
      </c>
      <c r="X123" s="132"/>
      <c r="Y123" s="136">
        <f>SUM(Y124:Y131)</f>
        <v>0</v>
      </c>
      <c r="Z123" s="132"/>
      <c r="AA123" s="137">
        <f>SUM(AA124:AA131)</f>
        <v>0</v>
      </c>
      <c r="AR123" s="138" t="s">
        <v>78</v>
      </c>
      <c r="AT123" s="139" t="s">
        <v>72</v>
      </c>
      <c r="AU123" s="139" t="s">
        <v>78</v>
      </c>
      <c r="AY123" s="138" t="s">
        <v>128</v>
      </c>
      <c r="BK123" s="140">
        <f>SUM(BK124:BK131)</f>
        <v>0</v>
      </c>
    </row>
    <row r="124" spans="2:65" s="22" customFormat="1" ht="31.5" customHeight="1">
      <c r="B124" s="112"/>
      <c r="C124" s="142" t="s">
        <v>78</v>
      </c>
      <c r="D124" s="143" t="s">
        <v>129</v>
      </c>
      <c r="E124" s="144" t="s">
        <v>130</v>
      </c>
      <c r="F124" s="200" t="s">
        <v>131</v>
      </c>
      <c r="G124" s="200"/>
      <c r="H124" s="200"/>
      <c r="I124" s="200"/>
      <c r="J124" s="145" t="s">
        <v>132</v>
      </c>
      <c r="K124" s="146">
        <v>73</v>
      </c>
      <c r="L124" s="201">
        <v>0</v>
      </c>
      <c r="M124" s="201"/>
      <c r="N124" s="201">
        <f>ROUND(L124*K124,2)</f>
        <v>0</v>
      </c>
      <c r="O124" s="201"/>
      <c r="P124" s="201"/>
      <c r="Q124" s="201"/>
      <c r="R124" s="114"/>
      <c r="T124" s="147"/>
      <c r="U124" s="33" t="s">
        <v>38</v>
      </c>
      <c r="V124" s="148">
        <v>0.626</v>
      </c>
      <c r="W124" s="148">
        <f aca="true" t="shared" si="0" ref="W124:W131">V124*K124</f>
        <v>45.698</v>
      </c>
      <c r="X124" s="148">
        <v>0</v>
      </c>
      <c r="Y124" s="148">
        <f aca="true" t="shared" si="1" ref="Y124:Y131">X124*K124</f>
        <v>0</v>
      </c>
      <c r="Z124" s="148">
        <v>0</v>
      </c>
      <c r="AA124" s="149">
        <f aca="true" t="shared" si="2" ref="AA124:AA131">Z124*K124</f>
        <v>0</v>
      </c>
      <c r="AR124" s="8" t="s">
        <v>133</v>
      </c>
      <c r="AT124" s="8" t="s">
        <v>129</v>
      </c>
      <c r="AU124" s="8" t="s">
        <v>89</v>
      </c>
      <c r="AY124" s="8" t="s">
        <v>128</v>
      </c>
      <c r="BE124" s="150">
        <f aca="true" t="shared" si="3" ref="BE124:BE131">IF(U124="základní",N124,0)</f>
        <v>0</v>
      </c>
      <c r="BF124" s="150">
        <f aca="true" t="shared" si="4" ref="BF124:BF131">IF(U124="snížená",N124,0)</f>
        <v>0</v>
      </c>
      <c r="BG124" s="150">
        <f aca="true" t="shared" si="5" ref="BG124:BG131">IF(U124="zákl. přenesená",N124,0)</f>
        <v>0</v>
      </c>
      <c r="BH124" s="150">
        <f aca="true" t="shared" si="6" ref="BH124:BH131">IF(U124="sníž. přenesená",N124,0)</f>
        <v>0</v>
      </c>
      <c r="BI124" s="150">
        <f aca="true" t="shared" si="7" ref="BI124:BI131">IF(U124="nulová",N124,0)</f>
        <v>0</v>
      </c>
      <c r="BJ124" s="8" t="s">
        <v>78</v>
      </c>
      <c r="BK124" s="150">
        <f aca="true" t="shared" si="8" ref="BK124:BK131">ROUND(L124*K124,2)</f>
        <v>0</v>
      </c>
      <c r="BL124" s="8" t="s">
        <v>133</v>
      </c>
      <c r="BM124" s="8" t="s">
        <v>134</v>
      </c>
    </row>
    <row r="125" spans="2:65" s="22" customFormat="1" ht="31.5" customHeight="1">
      <c r="B125" s="112"/>
      <c r="C125" s="142" t="s">
        <v>89</v>
      </c>
      <c r="D125" s="143" t="s">
        <v>129</v>
      </c>
      <c r="E125" s="144" t="s">
        <v>135</v>
      </c>
      <c r="F125" s="200" t="s">
        <v>136</v>
      </c>
      <c r="G125" s="200"/>
      <c r="H125" s="200"/>
      <c r="I125" s="200"/>
      <c r="J125" s="145" t="s">
        <v>132</v>
      </c>
      <c r="K125" s="146">
        <v>73</v>
      </c>
      <c r="L125" s="201">
        <v>0</v>
      </c>
      <c r="M125" s="201"/>
      <c r="N125" s="201">
        <f>ROUND(L125*K125,2)</f>
        <v>0</v>
      </c>
      <c r="O125" s="201"/>
      <c r="P125" s="201"/>
      <c r="Q125" s="201"/>
      <c r="R125" s="114"/>
      <c r="T125" s="147"/>
      <c r="U125" s="33" t="s">
        <v>38</v>
      </c>
      <c r="V125" s="148">
        <v>0.081</v>
      </c>
      <c r="W125" s="148">
        <f t="shared" si="0"/>
        <v>5.913</v>
      </c>
      <c r="X125" s="148">
        <v>0</v>
      </c>
      <c r="Y125" s="148">
        <f t="shared" si="1"/>
        <v>0</v>
      </c>
      <c r="Z125" s="148">
        <v>0</v>
      </c>
      <c r="AA125" s="149">
        <f t="shared" si="2"/>
        <v>0</v>
      </c>
      <c r="AR125" s="8" t="s">
        <v>133</v>
      </c>
      <c r="AT125" s="8" t="s">
        <v>129</v>
      </c>
      <c r="AU125" s="8" t="s">
        <v>89</v>
      </c>
      <c r="AY125" s="8" t="s">
        <v>128</v>
      </c>
      <c r="BE125" s="150">
        <f t="shared" si="3"/>
        <v>0</v>
      </c>
      <c r="BF125" s="150">
        <f t="shared" si="4"/>
        <v>0</v>
      </c>
      <c r="BG125" s="150">
        <f t="shared" si="5"/>
        <v>0</v>
      </c>
      <c r="BH125" s="150">
        <f t="shared" si="6"/>
        <v>0</v>
      </c>
      <c r="BI125" s="150">
        <f t="shared" si="7"/>
        <v>0</v>
      </c>
      <c r="BJ125" s="8" t="s">
        <v>78</v>
      </c>
      <c r="BK125" s="150">
        <f t="shared" si="8"/>
        <v>0</v>
      </c>
      <c r="BL125" s="8" t="s">
        <v>133</v>
      </c>
      <c r="BM125" s="8" t="s">
        <v>137</v>
      </c>
    </row>
    <row r="126" spans="2:65" s="22" customFormat="1" ht="31.5" customHeight="1">
      <c r="B126" s="112"/>
      <c r="C126" s="142" t="s">
        <v>138</v>
      </c>
      <c r="D126" s="143" t="s">
        <v>129</v>
      </c>
      <c r="E126" s="144" t="s">
        <v>139</v>
      </c>
      <c r="F126" s="200" t="s">
        <v>140</v>
      </c>
      <c r="G126" s="200"/>
      <c r="H126" s="200"/>
      <c r="I126" s="200"/>
      <c r="J126" s="145" t="s">
        <v>132</v>
      </c>
      <c r="K126" s="146">
        <v>73</v>
      </c>
      <c r="L126" s="201">
        <v>0</v>
      </c>
      <c r="M126" s="201"/>
      <c r="N126" s="201">
        <f>ROUND(L126*K126,2)</f>
        <v>0</v>
      </c>
      <c r="O126" s="201"/>
      <c r="P126" s="201"/>
      <c r="Q126" s="201"/>
      <c r="R126" s="114"/>
      <c r="T126" s="147"/>
      <c r="U126" s="33" t="s">
        <v>38</v>
      </c>
      <c r="V126" s="148">
        <v>0.34500000000000003</v>
      </c>
      <c r="W126" s="148">
        <f t="shared" si="0"/>
        <v>25.185000000000002</v>
      </c>
      <c r="X126" s="148">
        <v>0</v>
      </c>
      <c r="Y126" s="148">
        <f t="shared" si="1"/>
        <v>0</v>
      </c>
      <c r="Z126" s="148">
        <v>0</v>
      </c>
      <c r="AA126" s="149">
        <f t="shared" si="2"/>
        <v>0</v>
      </c>
      <c r="AR126" s="8" t="s">
        <v>133</v>
      </c>
      <c r="AT126" s="8" t="s">
        <v>129</v>
      </c>
      <c r="AU126" s="8" t="s">
        <v>89</v>
      </c>
      <c r="AY126" s="8" t="s">
        <v>128</v>
      </c>
      <c r="BE126" s="150">
        <f t="shared" si="3"/>
        <v>0</v>
      </c>
      <c r="BF126" s="150">
        <f t="shared" si="4"/>
        <v>0</v>
      </c>
      <c r="BG126" s="150">
        <f t="shared" si="5"/>
        <v>0</v>
      </c>
      <c r="BH126" s="150">
        <f t="shared" si="6"/>
        <v>0</v>
      </c>
      <c r="BI126" s="150">
        <f t="shared" si="7"/>
        <v>0</v>
      </c>
      <c r="BJ126" s="8" t="s">
        <v>78</v>
      </c>
      <c r="BK126" s="150">
        <f t="shared" si="8"/>
        <v>0</v>
      </c>
      <c r="BL126" s="8" t="s">
        <v>133</v>
      </c>
      <c r="BM126" s="8" t="s">
        <v>141</v>
      </c>
    </row>
    <row r="127" spans="2:65" s="22" customFormat="1" ht="31.5" customHeight="1">
      <c r="B127" s="112"/>
      <c r="C127" s="142" t="s">
        <v>133</v>
      </c>
      <c r="D127" s="143" t="s">
        <v>129</v>
      </c>
      <c r="E127" s="144" t="s">
        <v>142</v>
      </c>
      <c r="F127" s="200" t="s">
        <v>143</v>
      </c>
      <c r="G127" s="200"/>
      <c r="H127" s="200"/>
      <c r="I127" s="200"/>
      <c r="J127" s="145" t="s">
        <v>132</v>
      </c>
      <c r="K127" s="146">
        <v>31.5</v>
      </c>
      <c r="L127" s="201">
        <v>0</v>
      </c>
      <c r="M127" s="201"/>
      <c r="N127" s="201">
        <f>ROUND(L127*K127,2)</f>
        <v>0</v>
      </c>
      <c r="O127" s="201"/>
      <c r="P127" s="201"/>
      <c r="Q127" s="201"/>
      <c r="R127" s="114"/>
      <c r="T127" s="147"/>
      <c r="U127" s="33" t="s">
        <v>38</v>
      </c>
      <c r="V127" s="148">
        <v>0.083</v>
      </c>
      <c r="W127" s="148">
        <f t="shared" si="0"/>
        <v>2.6145</v>
      </c>
      <c r="X127" s="148">
        <v>0</v>
      </c>
      <c r="Y127" s="148">
        <f t="shared" si="1"/>
        <v>0</v>
      </c>
      <c r="Z127" s="148">
        <v>0</v>
      </c>
      <c r="AA127" s="149">
        <f t="shared" si="2"/>
        <v>0</v>
      </c>
      <c r="AR127" s="8" t="s">
        <v>133</v>
      </c>
      <c r="AT127" s="8" t="s">
        <v>129</v>
      </c>
      <c r="AU127" s="8" t="s">
        <v>89</v>
      </c>
      <c r="AY127" s="8" t="s">
        <v>128</v>
      </c>
      <c r="BE127" s="150">
        <f t="shared" si="3"/>
        <v>0</v>
      </c>
      <c r="BF127" s="150">
        <f t="shared" si="4"/>
        <v>0</v>
      </c>
      <c r="BG127" s="150">
        <f t="shared" si="5"/>
        <v>0</v>
      </c>
      <c r="BH127" s="150">
        <f t="shared" si="6"/>
        <v>0</v>
      </c>
      <c r="BI127" s="150">
        <f t="shared" si="7"/>
        <v>0</v>
      </c>
      <c r="BJ127" s="8" t="s">
        <v>78</v>
      </c>
      <c r="BK127" s="150">
        <f t="shared" si="8"/>
        <v>0</v>
      </c>
      <c r="BL127" s="8" t="s">
        <v>133</v>
      </c>
      <c r="BM127" s="8" t="s">
        <v>144</v>
      </c>
    </row>
    <row r="128" spans="2:65" s="22" customFormat="1" ht="44.25" customHeight="1" hidden="1">
      <c r="B128" s="112"/>
      <c r="C128" s="142"/>
      <c r="D128" s="143"/>
      <c r="E128" s="144"/>
      <c r="F128" s="200"/>
      <c r="G128" s="200"/>
      <c r="H128" s="200"/>
      <c r="I128" s="200"/>
      <c r="J128" s="145"/>
      <c r="K128" s="146"/>
      <c r="L128" s="201"/>
      <c r="M128" s="201"/>
      <c r="N128" s="201"/>
      <c r="O128" s="201"/>
      <c r="P128" s="201"/>
      <c r="Q128" s="201"/>
      <c r="R128" s="114"/>
      <c r="T128" s="147"/>
      <c r="U128" s="33" t="s">
        <v>38</v>
      </c>
      <c r="V128" s="148">
        <v>0.004</v>
      </c>
      <c r="W128" s="148">
        <f t="shared" si="0"/>
        <v>0</v>
      </c>
      <c r="X128" s="148">
        <v>0</v>
      </c>
      <c r="Y128" s="148">
        <f t="shared" si="1"/>
        <v>0</v>
      </c>
      <c r="Z128" s="148">
        <v>0</v>
      </c>
      <c r="AA128" s="149">
        <f t="shared" si="2"/>
        <v>0</v>
      </c>
      <c r="AR128" s="8" t="s">
        <v>133</v>
      </c>
      <c r="AT128" s="8" t="s">
        <v>129</v>
      </c>
      <c r="AU128" s="8" t="s">
        <v>89</v>
      </c>
      <c r="AY128" s="8" t="s">
        <v>128</v>
      </c>
      <c r="BE128" s="150">
        <f t="shared" si="3"/>
        <v>0</v>
      </c>
      <c r="BF128" s="150">
        <f t="shared" si="4"/>
        <v>0</v>
      </c>
      <c r="BG128" s="150">
        <f t="shared" si="5"/>
        <v>0</v>
      </c>
      <c r="BH128" s="150">
        <f t="shared" si="6"/>
        <v>0</v>
      </c>
      <c r="BI128" s="150">
        <f t="shared" si="7"/>
        <v>0</v>
      </c>
      <c r="BJ128" s="8" t="s">
        <v>78</v>
      </c>
      <c r="BK128" s="150">
        <f t="shared" si="8"/>
        <v>0</v>
      </c>
      <c r="BL128" s="8" t="s">
        <v>133</v>
      </c>
      <c r="BM128" s="8" t="s">
        <v>145</v>
      </c>
    </row>
    <row r="129" spans="1:65" ht="22.5" customHeight="1">
      <c r="A129" s="22"/>
      <c r="B129" s="112"/>
      <c r="C129" s="142">
        <v>5</v>
      </c>
      <c r="D129" s="143" t="s">
        <v>129</v>
      </c>
      <c r="E129" s="144" t="s">
        <v>146</v>
      </c>
      <c r="F129" s="200" t="s">
        <v>147</v>
      </c>
      <c r="G129" s="200"/>
      <c r="H129" s="200"/>
      <c r="I129" s="200"/>
      <c r="J129" s="145" t="s">
        <v>132</v>
      </c>
      <c r="K129" s="146">
        <v>31.5</v>
      </c>
      <c r="L129" s="201">
        <v>0</v>
      </c>
      <c r="M129" s="201"/>
      <c r="N129" s="201">
        <f>ROUND(L129*K129,2)</f>
        <v>0</v>
      </c>
      <c r="O129" s="201"/>
      <c r="P129" s="201"/>
      <c r="Q129" s="201"/>
      <c r="R129" s="114"/>
      <c r="T129" s="147"/>
      <c r="U129" s="33" t="s">
        <v>38</v>
      </c>
      <c r="V129" s="148">
        <v>0.652</v>
      </c>
      <c r="W129" s="148">
        <f t="shared" si="0"/>
        <v>20.538</v>
      </c>
      <c r="X129" s="148">
        <v>0</v>
      </c>
      <c r="Y129" s="148">
        <f t="shared" si="1"/>
        <v>0</v>
      </c>
      <c r="Z129" s="148">
        <v>0</v>
      </c>
      <c r="AA129" s="149">
        <f t="shared" si="2"/>
        <v>0</v>
      </c>
      <c r="AR129" s="8" t="s">
        <v>133</v>
      </c>
      <c r="AT129" s="8" t="s">
        <v>129</v>
      </c>
      <c r="AU129" s="8" t="s">
        <v>89</v>
      </c>
      <c r="AY129" s="8" t="s">
        <v>128</v>
      </c>
      <c r="BE129" s="150">
        <f t="shared" si="3"/>
        <v>0</v>
      </c>
      <c r="BF129" s="150">
        <f t="shared" si="4"/>
        <v>0</v>
      </c>
      <c r="BG129" s="150">
        <f t="shared" si="5"/>
        <v>0</v>
      </c>
      <c r="BH129" s="150">
        <f t="shared" si="6"/>
        <v>0</v>
      </c>
      <c r="BI129" s="150">
        <f t="shared" si="7"/>
        <v>0</v>
      </c>
      <c r="BJ129" s="8" t="s">
        <v>78</v>
      </c>
      <c r="BK129" s="150">
        <f t="shared" si="8"/>
        <v>0</v>
      </c>
      <c r="BL129" s="8" t="s">
        <v>133</v>
      </c>
      <c r="BM129" s="8" t="s">
        <v>148</v>
      </c>
    </row>
    <row r="130" spans="1:65" ht="22.5" customHeight="1">
      <c r="A130" s="22"/>
      <c r="B130" s="112"/>
      <c r="C130" s="142">
        <v>6</v>
      </c>
      <c r="D130" s="143" t="s">
        <v>129</v>
      </c>
      <c r="E130" s="144" t="s">
        <v>149</v>
      </c>
      <c r="F130" s="200" t="s">
        <v>150</v>
      </c>
      <c r="G130" s="200"/>
      <c r="H130" s="200"/>
      <c r="I130" s="200"/>
      <c r="J130" s="145" t="s">
        <v>132</v>
      </c>
      <c r="K130" s="146">
        <v>31.5</v>
      </c>
      <c r="L130" s="201">
        <v>0</v>
      </c>
      <c r="M130" s="201"/>
      <c r="N130" s="201">
        <f>ROUND(L130*K130,2)</f>
        <v>0</v>
      </c>
      <c r="O130" s="201"/>
      <c r="P130" s="201"/>
      <c r="Q130" s="201"/>
      <c r="R130" s="114"/>
      <c r="T130" s="147"/>
      <c r="U130" s="33" t="s">
        <v>38</v>
      </c>
      <c r="V130" s="148">
        <v>0.009000000000000001</v>
      </c>
      <c r="W130" s="148">
        <f t="shared" si="0"/>
        <v>0.28350000000000003</v>
      </c>
      <c r="X130" s="148">
        <v>0</v>
      </c>
      <c r="Y130" s="148">
        <f t="shared" si="1"/>
        <v>0</v>
      </c>
      <c r="Z130" s="148">
        <v>0</v>
      </c>
      <c r="AA130" s="149">
        <f t="shared" si="2"/>
        <v>0</v>
      </c>
      <c r="AR130" s="8" t="s">
        <v>133</v>
      </c>
      <c r="AT130" s="8" t="s">
        <v>129</v>
      </c>
      <c r="AU130" s="8" t="s">
        <v>89</v>
      </c>
      <c r="AY130" s="8" t="s">
        <v>128</v>
      </c>
      <c r="BE130" s="150">
        <f t="shared" si="3"/>
        <v>0</v>
      </c>
      <c r="BF130" s="150">
        <f t="shared" si="4"/>
        <v>0</v>
      </c>
      <c r="BG130" s="150">
        <f t="shared" si="5"/>
        <v>0</v>
      </c>
      <c r="BH130" s="150">
        <f t="shared" si="6"/>
        <v>0</v>
      </c>
      <c r="BI130" s="150">
        <f t="shared" si="7"/>
        <v>0</v>
      </c>
      <c r="BJ130" s="8" t="s">
        <v>78</v>
      </c>
      <c r="BK130" s="150">
        <f t="shared" si="8"/>
        <v>0</v>
      </c>
      <c r="BL130" s="8" t="s">
        <v>133</v>
      </c>
      <c r="BM130" s="8" t="s">
        <v>151</v>
      </c>
    </row>
    <row r="131" spans="1:65" ht="31.5" customHeight="1">
      <c r="A131" s="22"/>
      <c r="B131" s="112"/>
      <c r="C131" s="142">
        <v>7</v>
      </c>
      <c r="D131" s="143" t="s">
        <v>129</v>
      </c>
      <c r="E131" s="144" t="s">
        <v>152</v>
      </c>
      <c r="F131" s="200" t="s">
        <v>153</v>
      </c>
      <c r="G131" s="200"/>
      <c r="H131" s="200"/>
      <c r="I131" s="200"/>
      <c r="J131" s="145" t="s">
        <v>154</v>
      </c>
      <c r="K131" s="146">
        <v>12</v>
      </c>
      <c r="L131" s="201">
        <v>0</v>
      </c>
      <c r="M131" s="201"/>
      <c r="N131" s="201">
        <f>ROUND(L131*K131,2)</f>
        <v>0</v>
      </c>
      <c r="O131" s="201"/>
      <c r="P131" s="201"/>
      <c r="Q131" s="201"/>
      <c r="R131" s="114"/>
      <c r="T131" s="147"/>
      <c r="U131" s="33" t="s">
        <v>38</v>
      </c>
      <c r="V131" s="148">
        <v>0</v>
      </c>
      <c r="W131" s="148">
        <f t="shared" si="0"/>
        <v>0</v>
      </c>
      <c r="X131" s="148">
        <v>0</v>
      </c>
      <c r="Y131" s="148">
        <f t="shared" si="1"/>
        <v>0</v>
      </c>
      <c r="Z131" s="148">
        <v>0</v>
      </c>
      <c r="AA131" s="149">
        <f t="shared" si="2"/>
        <v>0</v>
      </c>
      <c r="AR131" s="8" t="s">
        <v>133</v>
      </c>
      <c r="AT131" s="8" t="s">
        <v>129</v>
      </c>
      <c r="AU131" s="8" t="s">
        <v>89</v>
      </c>
      <c r="AY131" s="8" t="s">
        <v>128</v>
      </c>
      <c r="BE131" s="150">
        <f t="shared" si="3"/>
        <v>0</v>
      </c>
      <c r="BF131" s="150">
        <f t="shared" si="4"/>
        <v>0</v>
      </c>
      <c r="BG131" s="150">
        <f t="shared" si="5"/>
        <v>0</v>
      </c>
      <c r="BH131" s="150">
        <f t="shared" si="6"/>
        <v>0</v>
      </c>
      <c r="BI131" s="150">
        <f t="shared" si="7"/>
        <v>0</v>
      </c>
      <c r="BJ131" s="8" t="s">
        <v>78</v>
      </c>
      <c r="BK131" s="150">
        <f t="shared" si="8"/>
        <v>0</v>
      </c>
      <c r="BL131" s="8" t="s">
        <v>133</v>
      </c>
      <c r="BM131" s="8" t="s">
        <v>155</v>
      </c>
    </row>
    <row r="132" spans="2:63" s="130" customFormat="1" ht="29.25" customHeight="1">
      <c r="B132" s="131"/>
      <c r="C132" s="151"/>
      <c r="D132" s="141" t="s">
        <v>100</v>
      </c>
      <c r="E132" s="141"/>
      <c r="F132" s="141"/>
      <c r="G132" s="141"/>
      <c r="H132" s="141"/>
      <c r="I132" s="141"/>
      <c r="J132" s="141"/>
      <c r="K132" s="141"/>
      <c r="L132" s="141"/>
      <c r="M132" s="141"/>
      <c r="N132" s="202">
        <f>BK132</f>
        <v>0</v>
      </c>
      <c r="O132" s="202"/>
      <c r="P132" s="202"/>
      <c r="Q132" s="202"/>
      <c r="R132" s="134"/>
      <c r="T132" s="135"/>
      <c r="U132" s="132"/>
      <c r="V132" s="132"/>
      <c r="W132" s="136">
        <f>SUM(W133:W136)</f>
        <v>52.93916</v>
      </c>
      <c r="X132" s="132"/>
      <c r="Y132" s="136">
        <f>SUM(Y133:Y136)</f>
        <v>1.356082</v>
      </c>
      <c r="Z132" s="132"/>
      <c r="AA132" s="137">
        <f>SUM(AA133:AA136)</f>
        <v>0</v>
      </c>
      <c r="AR132" s="138" t="s">
        <v>78</v>
      </c>
      <c r="AT132" s="139" t="s">
        <v>72</v>
      </c>
      <c r="AU132" s="139" t="s">
        <v>78</v>
      </c>
      <c r="AY132" s="138" t="s">
        <v>128</v>
      </c>
      <c r="BK132" s="140">
        <f>SUM(BK133:BK136)</f>
        <v>0</v>
      </c>
    </row>
    <row r="133" spans="2:65" s="22" customFormat="1" ht="31.5" customHeight="1">
      <c r="B133" s="112"/>
      <c r="C133" s="142">
        <v>8</v>
      </c>
      <c r="D133" s="143" t="s">
        <v>129</v>
      </c>
      <c r="E133" s="144" t="s">
        <v>156</v>
      </c>
      <c r="F133" s="200" t="s">
        <v>157</v>
      </c>
      <c r="G133" s="200"/>
      <c r="H133" s="200"/>
      <c r="I133" s="200"/>
      <c r="J133" s="145" t="s">
        <v>132</v>
      </c>
      <c r="K133" s="146">
        <v>34.56</v>
      </c>
      <c r="L133" s="201">
        <v>0</v>
      </c>
      <c r="M133" s="201"/>
      <c r="N133" s="201">
        <f>ROUND(L133*K133,2)</f>
        <v>0</v>
      </c>
      <c r="O133" s="201"/>
      <c r="P133" s="201"/>
      <c r="Q133" s="201"/>
      <c r="R133" s="114"/>
      <c r="T133" s="147"/>
      <c r="U133" s="33" t="s">
        <v>38</v>
      </c>
      <c r="V133" s="148">
        <v>0.81</v>
      </c>
      <c r="W133" s="148">
        <f>V133*K133</f>
        <v>27.993600000000004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8" t="s">
        <v>133</v>
      </c>
      <c r="AT133" s="8" t="s">
        <v>129</v>
      </c>
      <c r="AU133" s="8" t="s">
        <v>89</v>
      </c>
      <c r="AY133" s="8" t="s">
        <v>128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8" t="s">
        <v>78</v>
      </c>
      <c r="BK133" s="150">
        <f>ROUND(L133*K133,2)</f>
        <v>0</v>
      </c>
      <c r="BL133" s="8" t="s">
        <v>133</v>
      </c>
      <c r="BM133" s="8" t="s">
        <v>158</v>
      </c>
    </row>
    <row r="134" spans="2:65" s="22" customFormat="1" ht="22.5" customHeight="1">
      <c r="B134" s="112"/>
      <c r="C134" s="142">
        <v>9</v>
      </c>
      <c r="D134" s="143" t="s">
        <v>129</v>
      </c>
      <c r="E134" s="144" t="s">
        <v>159</v>
      </c>
      <c r="F134" s="200" t="s">
        <v>160</v>
      </c>
      <c r="G134" s="200"/>
      <c r="H134" s="200"/>
      <c r="I134" s="200"/>
      <c r="J134" s="145" t="s">
        <v>161</v>
      </c>
      <c r="K134" s="146">
        <v>14.4</v>
      </c>
      <c r="L134" s="201">
        <v>0</v>
      </c>
      <c r="M134" s="201"/>
      <c r="N134" s="201">
        <f>ROUND(L134*K134,2)</f>
        <v>0</v>
      </c>
      <c r="O134" s="201"/>
      <c r="P134" s="201"/>
      <c r="Q134" s="201"/>
      <c r="R134" s="114"/>
      <c r="T134" s="147"/>
      <c r="U134" s="33" t="s">
        <v>38</v>
      </c>
      <c r="V134" s="148">
        <v>0.397</v>
      </c>
      <c r="W134" s="148">
        <f>V134*K134</f>
        <v>5.7168</v>
      </c>
      <c r="X134" s="148">
        <v>0.00144</v>
      </c>
      <c r="Y134" s="148">
        <f>X134*K134</f>
        <v>0.020736</v>
      </c>
      <c r="Z134" s="148">
        <v>0</v>
      </c>
      <c r="AA134" s="149">
        <f>Z134*K134</f>
        <v>0</v>
      </c>
      <c r="AR134" s="8" t="s">
        <v>133</v>
      </c>
      <c r="AT134" s="8" t="s">
        <v>129</v>
      </c>
      <c r="AU134" s="8" t="s">
        <v>89</v>
      </c>
      <c r="AY134" s="8" t="s">
        <v>128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8" t="s">
        <v>78</v>
      </c>
      <c r="BK134" s="150">
        <f>ROUND(L134*K134,2)</f>
        <v>0</v>
      </c>
      <c r="BL134" s="8" t="s">
        <v>133</v>
      </c>
      <c r="BM134" s="8" t="s">
        <v>162</v>
      </c>
    </row>
    <row r="135" spans="2:65" s="22" customFormat="1" ht="22.5" customHeight="1">
      <c r="B135" s="112"/>
      <c r="C135" s="142">
        <v>10</v>
      </c>
      <c r="D135" s="143" t="s">
        <v>129</v>
      </c>
      <c r="E135" s="144" t="s">
        <v>163</v>
      </c>
      <c r="F135" s="200" t="s">
        <v>164</v>
      </c>
      <c r="G135" s="200"/>
      <c r="H135" s="200"/>
      <c r="I135" s="200"/>
      <c r="J135" s="145" t="s">
        <v>161</v>
      </c>
      <c r="K135" s="146">
        <v>14.4</v>
      </c>
      <c r="L135" s="201">
        <v>0</v>
      </c>
      <c r="M135" s="201"/>
      <c r="N135" s="201">
        <f>ROUND(L135*K135,2)</f>
        <v>0</v>
      </c>
      <c r="O135" s="201"/>
      <c r="P135" s="201"/>
      <c r="Q135" s="201"/>
      <c r="R135" s="114"/>
      <c r="T135" s="147"/>
      <c r="U135" s="33" t="s">
        <v>38</v>
      </c>
      <c r="V135" s="148">
        <v>0.14400000000000002</v>
      </c>
      <c r="W135" s="148">
        <f>V135*K135</f>
        <v>2.0736000000000003</v>
      </c>
      <c r="X135" s="148">
        <v>4E-05</v>
      </c>
      <c r="Y135" s="148">
        <f>X135*K135</f>
        <v>0.000576</v>
      </c>
      <c r="Z135" s="148">
        <v>0</v>
      </c>
      <c r="AA135" s="149">
        <f>Z135*K135</f>
        <v>0</v>
      </c>
      <c r="AR135" s="8" t="s">
        <v>133</v>
      </c>
      <c r="AT135" s="8" t="s">
        <v>129</v>
      </c>
      <c r="AU135" s="8" t="s">
        <v>89</v>
      </c>
      <c r="AY135" s="8" t="s">
        <v>128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8" t="s">
        <v>78</v>
      </c>
      <c r="BK135" s="150">
        <f>ROUND(L135*K135,2)</f>
        <v>0</v>
      </c>
      <c r="BL135" s="8" t="s">
        <v>133</v>
      </c>
      <c r="BM135" s="8" t="s">
        <v>165</v>
      </c>
    </row>
    <row r="136" spans="1:65" ht="31.5" customHeight="1">
      <c r="A136" s="22"/>
      <c r="B136" s="112"/>
      <c r="C136" s="142">
        <v>11</v>
      </c>
      <c r="D136" s="143" t="s">
        <v>129</v>
      </c>
      <c r="E136" s="144" t="s">
        <v>166</v>
      </c>
      <c r="F136" s="200" t="s">
        <v>167</v>
      </c>
      <c r="G136" s="200"/>
      <c r="H136" s="200"/>
      <c r="I136" s="200"/>
      <c r="J136" s="145" t="s">
        <v>154</v>
      </c>
      <c r="K136" s="146">
        <v>1.27</v>
      </c>
      <c r="L136" s="201">
        <v>0</v>
      </c>
      <c r="M136" s="201"/>
      <c r="N136" s="201">
        <f>ROUND(L136*K136,2)</f>
        <v>0</v>
      </c>
      <c r="O136" s="201"/>
      <c r="P136" s="201"/>
      <c r="Q136" s="201"/>
      <c r="R136" s="114"/>
      <c r="T136" s="147"/>
      <c r="U136" s="33" t="s">
        <v>38</v>
      </c>
      <c r="V136" s="148">
        <v>13.508</v>
      </c>
      <c r="W136" s="148">
        <f>V136*K136</f>
        <v>17.15516</v>
      </c>
      <c r="X136" s="148">
        <v>1.051</v>
      </c>
      <c r="Y136" s="148">
        <f>X136*K136</f>
        <v>1.33477</v>
      </c>
      <c r="Z136" s="148">
        <v>0</v>
      </c>
      <c r="AA136" s="149">
        <f>Z136*K136</f>
        <v>0</v>
      </c>
      <c r="AR136" s="8" t="s">
        <v>133</v>
      </c>
      <c r="AT136" s="8" t="s">
        <v>129</v>
      </c>
      <c r="AU136" s="8" t="s">
        <v>89</v>
      </c>
      <c r="AY136" s="8" t="s">
        <v>128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8" t="s">
        <v>78</v>
      </c>
      <c r="BK136" s="150">
        <f>ROUND(L136*K136,2)</f>
        <v>0</v>
      </c>
      <c r="BL136" s="8" t="s">
        <v>133</v>
      </c>
      <c r="BM136" s="8" t="s">
        <v>168</v>
      </c>
    </row>
    <row r="137" spans="2:63" s="130" customFormat="1" ht="29.25" customHeight="1">
      <c r="B137" s="131"/>
      <c r="C137" s="151"/>
      <c r="D137" s="141" t="s">
        <v>101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N137" s="202">
        <f>BK137</f>
        <v>0</v>
      </c>
      <c r="O137" s="202"/>
      <c r="P137" s="202"/>
      <c r="Q137" s="202"/>
      <c r="R137" s="134"/>
      <c r="T137" s="135"/>
      <c r="U137" s="132"/>
      <c r="V137" s="132"/>
      <c r="W137" s="136">
        <f>SUM(W138:W139)</f>
        <v>39.47085</v>
      </c>
      <c r="X137" s="132"/>
      <c r="Y137" s="136">
        <f>SUM(Y138:Y139)</f>
        <v>0</v>
      </c>
      <c r="Z137" s="132"/>
      <c r="AA137" s="137">
        <f>SUM(AA138:AA139)</f>
        <v>0</v>
      </c>
      <c r="AR137" s="138" t="s">
        <v>78</v>
      </c>
      <c r="AT137" s="139" t="s">
        <v>72</v>
      </c>
      <c r="AU137" s="139" t="s">
        <v>78</v>
      </c>
      <c r="AY137" s="138" t="s">
        <v>128</v>
      </c>
      <c r="BK137" s="140">
        <f>SUM(BK138:BK139)</f>
        <v>0</v>
      </c>
    </row>
    <row r="138" spans="2:65" s="22" customFormat="1" ht="22.5" customHeight="1">
      <c r="B138" s="112"/>
      <c r="C138" s="142">
        <v>12</v>
      </c>
      <c r="D138" s="143" t="s">
        <v>129</v>
      </c>
      <c r="E138" s="144" t="s">
        <v>169</v>
      </c>
      <c r="F138" s="200" t="s">
        <v>170</v>
      </c>
      <c r="G138" s="200"/>
      <c r="H138" s="200"/>
      <c r="I138" s="200"/>
      <c r="J138" s="145" t="s">
        <v>132</v>
      </c>
      <c r="K138" s="146">
        <v>26.8</v>
      </c>
      <c r="L138" s="201">
        <v>0</v>
      </c>
      <c r="M138" s="201"/>
      <c r="N138" s="201">
        <f>ROUND(L138*K138,2)</f>
        <v>0</v>
      </c>
      <c r="O138" s="201"/>
      <c r="P138" s="201"/>
      <c r="Q138" s="201"/>
      <c r="R138" s="114"/>
      <c r="T138" s="147"/>
      <c r="U138" s="33" t="s">
        <v>38</v>
      </c>
      <c r="V138" s="148">
        <v>1.317</v>
      </c>
      <c r="W138" s="148">
        <f>V138*K138</f>
        <v>35.2956</v>
      </c>
      <c r="X138" s="148">
        <v>0</v>
      </c>
      <c r="Y138" s="148">
        <f>X138*K138</f>
        <v>0</v>
      </c>
      <c r="Z138" s="148">
        <v>0</v>
      </c>
      <c r="AA138" s="149">
        <f>Z138*K138</f>
        <v>0</v>
      </c>
      <c r="AR138" s="8" t="s">
        <v>133</v>
      </c>
      <c r="AT138" s="8" t="s">
        <v>129</v>
      </c>
      <c r="AU138" s="8" t="s">
        <v>89</v>
      </c>
      <c r="AY138" s="8" t="s">
        <v>128</v>
      </c>
      <c r="BE138" s="150">
        <f>IF(U138="základní",N138,0)</f>
        <v>0</v>
      </c>
      <c r="BF138" s="150">
        <f>IF(U138="snížená",N138,0)</f>
        <v>0</v>
      </c>
      <c r="BG138" s="150">
        <f>IF(U138="zákl. přenesená",N138,0)</f>
        <v>0</v>
      </c>
      <c r="BH138" s="150">
        <f>IF(U138="sníž. přenesená",N138,0)</f>
        <v>0</v>
      </c>
      <c r="BI138" s="150">
        <f>IF(U138="nulová",N138,0)</f>
        <v>0</v>
      </c>
      <c r="BJ138" s="8" t="s">
        <v>78</v>
      </c>
      <c r="BK138" s="150">
        <f>ROUND(L138*K138,2)</f>
        <v>0</v>
      </c>
      <c r="BL138" s="8" t="s">
        <v>133</v>
      </c>
      <c r="BM138" s="8" t="s">
        <v>171</v>
      </c>
    </row>
    <row r="139" spans="1:65" ht="31.5" customHeight="1">
      <c r="A139" s="22"/>
      <c r="B139" s="112"/>
      <c r="C139" s="142">
        <v>13</v>
      </c>
      <c r="D139" s="143" t="s">
        <v>129</v>
      </c>
      <c r="E139" s="144" t="s">
        <v>172</v>
      </c>
      <c r="F139" s="200" t="s">
        <v>173</v>
      </c>
      <c r="G139" s="200"/>
      <c r="H139" s="200"/>
      <c r="I139" s="200"/>
      <c r="J139" s="145" t="s">
        <v>132</v>
      </c>
      <c r="K139" s="146">
        <v>2.85</v>
      </c>
      <c r="L139" s="201">
        <v>0</v>
      </c>
      <c r="M139" s="201"/>
      <c r="N139" s="201">
        <f>ROUND(L139*K139,2)</f>
        <v>0</v>
      </c>
      <c r="O139" s="201"/>
      <c r="P139" s="201"/>
      <c r="Q139" s="201"/>
      <c r="R139" s="114"/>
      <c r="T139" s="147"/>
      <c r="U139" s="33" t="s">
        <v>38</v>
      </c>
      <c r="V139" s="148">
        <v>1.465</v>
      </c>
      <c r="W139" s="148">
        <f>V139*K139</f>
        <v>4.17525</v>
      </c>
      <c r="X139" s="148">
        <v>0</v>
      </c>
      <c r="Y139" s="148">
        <f>X139*K139</f>
        <v>0</v>
      </c>
      <c r="Z139" s="148">
        <v>0</v>
      </c>
      <c r="AA139" s="149">
        <f>Z139*K139</f>
        <v>0</v>
      </c>
      <c r="AR139" s="8" t="s">
        <v>133</v>
      </c>
      <c r="AT139" s="8" t="s">
        <v>129</v>
      </c>
      <c r="AU139" s="8" t="s">
        <v>89</v>
      </c>
      <c r="AY139" s="8" t="s">
        <v>128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8" t="s">
        <v>78</v>
      </c>
      <c r="BK139" s="150">
        <f>ROUND(L139*K139,2)</f>
        <v>0</v>
      </c>
      <c r="BL139" s="8" t="s">
        <v>133</v>
      </c>
      <c r="BM139" s="8" t="s">
        <v>174</v>
      </c>
    </row>
    <row r="140" spans="2:63" s="130" customFormat="1" ht="29.25" customHeight="1">
      <c r="B140" s="131"/>
      <c r="C140" s="151"/>
      <c r="D140" s="141" t="s">
        <v>102</v>
      </c>
      <c r="E140" s="141"/>
      <c r="F140" s="141"/>
      <c r="G140" s="141"/>
      <c r="H140" s="141"/>
      <c r="I140" s="141"/>
      <c r="J140" s="141"/>
      <c r="K140" s="141"/>
      <c r="L140" s="141"/>
      <c r="M140" s="141"/>
      <c r="N140" s="202">
        <f>BK140</f>
        <v>0</v>
      </c>
      <c r="O140" s="202"/>
      <c r="P140" s="202"/>
      <c r="Q140" s="202"/>
      <c r="R140" s="134"/>
      <c r="T140" s="135"/>
      <c r="U140" s="132"/>
      <c r="V140" s="132"/>
      <c r="W140" s="136">
        <f>SUM(W141:W142)</f>
        <v>62.982400000000005</v>
      </c>
      <c r="X140" s="132"/>
      <c r="Y140" s="136">
        <f>SUM(Y141:Y142)</f>
        <v>23.597184</v>
      </c>
      <c r="Z140" s="132"/>
      <c r="AA140" s="137">
        <f>SUM(AA141:AA142)</f>
        <v>0</v>
      </c>
      <c r="AR140" s="138" t="s">
        <v>78</v>
      </c>
      <c r="AT140" s="139" t="s">
        <v>72</v>
      </c>
      <c r="AU140" s="139" t="s">
        <v>78</v>
      </c>
      <c r="AY140" s="138" t="s">
        <v>128</v>
      </c>
      <c r="BK140" s="140">
        <f>SUM(BK141:BK142)</f>
        <v>0</v>
      </c>
    </row>
    <row r="141" spans="2:65" s="22" customFormat="1" ht="31.5" customHeight="1">
      <c r="B141" s="112"/>
      <c r="C141" s="142">
        <v>14</v>
      </c>
      <c r="D141" s="143" t="s">
        <v>129</v>
      </c>
      <c r="E141" s="144" t="s">
        <v>175</v>
      </c>
      <c r="F141" s="200" t="s">
        <v>176</v>
      </c>
      <c r="G141" s="200"/>
      <c r="H141" s="200"/>
      <c r="I141" s="200"/>
      <c r="J141" s="145" t="s">
        <v>161</v>
      </c>
      <c r="K141" s="146">
        <v>83.2</v>
      </c>
      <c r="L141" s="201">
        <v>0</v>
      </c>
      <c r="M141" s="201"/>
      <c r="N141" s="201">
        <f>ROUND(L141*K141,2)</f>
        <v>0</v>
      </c>
      <c r="O141" s="201"/>
      <c r="P141" s="201"/>
      <c r="Q141" s="201"/>
      <c r="R141" s="114"/>
      <c r="T141" s="147"/>
      <c r="U141" s="33" t="s">
        <v>38</v>
      </c>
      <c r="V141" s="148">
        <v>0.757</v>
      </c>
      <c r="W141" s="148">
        <f>V141*K141</f>
        <v>62.982400000000005</v>
      </c>
      <c r="X141" s="148">
        <v>0.10362</v>
      </c>
      <c r="Y141" s="148">
        <f>X141*K141</f>
        <v>8.621184000000001</v>
      </c>
      <c r="Z141" s="148">
        <v>0</v>
      </c>
      <c r="AA141" s="149">
        <f>Z141*K141</f>
        <v>0</v>
      </c>
      <c r="AR141" s="8" t="s">
        <v>133</v>
      </c>
      <c r="AT141" s="8" t="s">
        <v>129</v>
      </c>
      <c r="AU141" s="8" t="s">
        <v>89</v>
      </c>
      <c r="AY141" s="8" t="s">
        <v>128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8" t="s">
        <v>78</v>
      </c>
      <c r="BK141" s="150">
        <f>ROUND(L141*K141,2)</f>
        <v>0</v>
      </c>
      <c r="BL141" s="8" t="s">
        <v>133</v>
      </c>
      <c r="BM141" s="8" t="s">
        <v>177</v>
      </c>
    </row>
    <row r="142" spans="1:65" ht="22.5" customHeight="1">
      <c r="A142" s="22"/>
      <c r="B142" s="112"/>
      <c r="C142" s="152">
        <v>15</v>
      </c>
      <c r="D142" s="153" t="s">
        <v>178</v>
      </c>
      <c r="E142" s="154" t="s">
        <v>179</v>
      </c>
      <c r="F142" s="203" t="s">
        <v>180</v>
      </c>
      <c r="G142" s="203"/>
      <c r="H142" s="203"/>
      <c r="I142" s="203"/>
      <c r="J142" s="155" t="s">
        <v>161</v>
      </c>
      <c r="K142" s="156">
        <v>83.2</v>
      </c>
      <c r="L142" s="204">
        <v>0</v>
      </c>
      <c r="M142" s="204"/>
      <c r="N142" s="204">
        <f>ROUND(L142*K142,2)</f>
        <v>0</v>
      </c>
      <c r="O142" s="204"/>
      <c r="P142" s="204"/>
      <c r="Q142" s="204"/>
      <c r="R142" s="114"/>
      <c r="T142" s="147"/>
      <c r="U142" s="33" t="s">
        <v>38</v>
      </c>
      <c r="V142" s="148">
        <v>0</v>
      </c>
      <c r="W142" s="148">
        <f>V142*K142</f>
        <v>0</v>
      </c>
      <c r="X142" s="148">
        <v>0.18</v>
      </c>
      <c r="Y142" s="148">
        <f>X142*K142</f>
        <v>14.975999999999999</v>
      </c>
      <c r="Z142" s="148">
        <v>0</v>
      </c>
      <c r="AA142" s="149">
        <f>Z142*K142</f>
        <v>0</v>
      </c>
      <c r="AR142" s="8" t="s">
        <v>181</v>
      </c>
      <c r="AT142" s="8" t="s">
        <v>178</v>
      </c>
      <c r="AU142" s="8" t="s">
        <v>89</v>
      </c>
      <c r="AY142" s="8" t="s">
        <v>128</v>
      </c>
      <c r="BE142" s="150">
        <f>IF(U142="základní",N142,0)</f>
        <v>0</v>
      </c>
      <c r="BF142" s="150">
        <f>IF(U142="snížená",N142,0)</f>
        <v>0</v>
      </c>
      <c r="BG142" s="150">
        <f>IF(U142="zákl. přenesená",N142,0)</f>
        <v>0</v>
      </c>
      <c r="BH142" s="150">
        <f>IF(U142="sníž. přenesená",N142,0)</f>
        <v>0</v>
      </c>
      <c r="BI142" s="150">
        <f>IF(U142="nulová",N142,0)</f>
        <v>0</v>
      </c>
      <c r="BJ142" s="8" t="s">
        <v>78</v>
      </c>
      <c r="BK142" s="150">
        <f>ROUND(L142*K142,2)</f>
        <v>0</v>
      </c>
      <c r="BL142" s="8" t="s">
        <v>133</v>
      </c>
      <c r="BM142" s="8" t="s">
        <v>182</v>
      </c>
    </row>
    <row r="143" spans="2:63" s="130" customFormat="1" ht="29.25" customHeight="1">
      <c r="B143" s="131"/>
      <c r="C143" s="151"/>
      <c r="D143" s="141" t="s">
        <v>103</v>
      </c>
      <c r="E143" s="141"/>
      <c r="F143" s="141"/>
      <c r="G143" s="141"/>
      <c r="H143" s="141"/>
      <c r="I143" s="141"/>
      <c r="J143" s="141"/>
      <c r="K143" s="141"/>
      <c r="L143" s="141"/>
      <c r="M143" s="141"/>
      <c r="N143" s="202">
        <f>BK143</f>
        <v>0</v>
      </c>
      <c r="O143" s="202"/>
      <c r="P143" s="202"/>
      <c r="Q143" s="202"/>
      <c r="R143" s="134"/>
      <c r="T143" s="135"/>
      <c r="U143" s="132"/>
      <c r="V143" s="132"/>
      <c r="W143" s="136">
        <f>SUM(W144:W147)</f>
        <v>70.3006</v>
      </c>
      <c r="X143" s="132"/>
      <c r="Y143" s="136">
        <f>SUM(Y144:Y147)</f>
        <v>16.0005</v>
      </c>
      <c r="Z143" s="132"/>
      <c r="AA143" s="137">
        <f>SUM(AA144:AA147)</f>
        <v>0</v>
      </c>
      <c r="AR143" s="138" t="s">
        <v>78</v>
      </c>
      <c r="AT143" s="139" t="s">
        <v>72</v>
      </c>
      <c r="AU143" s="139" t="s">
        <v>78</v>
      </c>
      <c r="AY143" s="138" t="s">
        <v>128</v>
      </c>
      <c r="BK143" s="140">
        <f>SUM(BK144:BK147)</f>
        <v>0</v>
      </c>
    </row>
    <row r="144" spans="2:65" s="22" customFormat="1" ht="22.5" customHeight="1">
      <c r="B144" s="112"/>
      <c r="C144" s="142">
        <v>16</v>
      </c>
      <c r="D144" s="143" t="s">
        <v>129</v>
      </c>
      <c r="E144" s="144" t="s">
        <v>183</v>
      </c>
      <c r="F144" s="200" t="s">
        <v>184</v>
      </c>
      <c r="G144" s="200"/>
      <c r="H144" s="200"/>
      <c r="I144" s="200"/>
      <c r="J144" s="145" t="s">
        <v>185</v>
      </c>
      <c r="K144" s="146">
        <v>9</v>
      </c>
      <c r="L144" s="201">
        <v>0</v>
      </c>
      <c r="M144" s="201"/>
      <c r="N144" s="201">
        <f>ROUND(L144*K144,2)</f>
        <v>0</v>
      </c>
      <c r="O144" s="201"/>
      <c r="P144" s="201"/>
      <c r="Q144" s="201"/>
      <c r="R144" s="114"/>
      <c r="T144" s="147"/>
      <c r="U144" s="33" t="s">
        <v>38</v>
      </c>
      <c r="V144" s="148">
        <v>0.064</v>
      </c>
      <c r="W144" s="148">
        <f>V144*K144</f>
        <v>0.5760000000000001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8" t="s">
        <v>133</v>
      </c>
      <c r="AT144" s="8" t="s">
        <v>129</v>
      </c>
      <c r="AU144" s="8" t="s">
        <v>89</v>
      </c>
      <c r="AY144" s="8" t="s">
        <v>128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8" t="s">
        <v>78</v>
      </c>
      <c r="BK144" s="150">
        <f>ROUND(L144*K144,2)</f>
        <v>0</v>
      </c>
      <c r="BL144" s="8" t="s">
        <v>133</v>
      </c>
      <c r="BM144" s="8" t="s">
        <v>186</v>
      </c>
    </row>
    <row r="145" spans="1:65" ht="31.5" customHeight="1">
      <c r="A145" s="22"/>
      <c r="B145" s="112"/>
      <c r="C145" s="142">
        <v>17</v>
      </c>
      <c r="D145" s="143" t="s">
        <v>129</v>
      </c>
      <c r="E145" s="144" t="s">
        <v>187</v>
      </c>
      <c r="F145" s="200" t="s">
        <v>188</v>
      </c>
      <c r="G145" s="200"/>
      <c r="H145" s="200"/>
      <c r="I145" s="200"/>
      <c r="J145" s="145" t="s">
        <v>189</v>
      </c>
      <c r="K145" s="146">
        <v>50</v>
      </c>
      <c r="L145" s="201">
        <v>0</v>
      </c>
      <c r="M145" s="201"/>
      <c r="N145" s="201">
        <f>ROUND(L145*K145,2)</f>
        <v>0</v>
      </c>
      <c r="O145" s="201"/>
      <c r="P145" s="201"/>
      <c r="Q145" s="201"/>
      <c r="R145" s="114"/>
      <c r="T145" s="147"/>
      <c r="U145" s="33" t="s">
        <v>38</v>
      </c>
      <c r="V145" s="148">
        <v>1.041</v>
      </c>
      <c r="W145" s="148">
        <f>V145*K145</f>
        <v>52.05</v>
      </c>
      <c r="X145" s="148">
        <v>1E-05</v>
      </c>
      <c r="Y145" s="148">
        <f>X145*K145</f>
        <v>0.0005</v>
      </c>
      <c r="Z145" s="148">
        <v>0</v>
      </c>
      <c r="AA145" s="149">
        <f>Z145*K145</f>
        <v>0</v>
      </c>
      <c r="AR145" s="8" t="s">
        <v>133</v>
      </c>
      <c r="AT145" s="8" t="s">
        <v>129</v>
      </c>
      <c r="AU145" s="8" t="s">
        <v>89</v>
      </c>
      <c r="AY145" s="8" t="s">
        <v>128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8" t="s">
        <v>78</v>
      </c>
      <c r="BK145" s="150">
        <f>ROUND(L145*K145,2)</f>
        <v>0</v>
      </c>
      <c r="BL145" s="8" t="s">
        <v>133</v>
      </c>
      <c r="BM145" s="8" t="s">
        <v>190</v>
      </c>
    </row>
    <row r="146" spans="1:65" ht="44.25" customHeight="1">
      <c r="A146" s="22"/>
      <c r="B146" s="112"/>
      <c r="C146" s="152">
        <v>18</v>
      </c>
      <c r="D146" s="153" t="s">
        <v>178</v>
      </c>
      <c r="E146" s="154" t="s">
        <v>191</v>
      </c>
      <c r="F146" s="203" t="s">
        <v>192</v>
      </c>
      <c r="G146" s="203"/>
      <c r="H146" s="203"/>
      <c r="I146" s="203"/>
      <c r="J146" s="155" t="s">
        <v>193</v>
      </c>
      <c r="K146" s="156">
        <v>20</v>
      </c>
      <c r="L146" s="204">
        <v>0</v>
      </c>
      <c r="M146" s="204"/>
      <c r="N146" s="204">
        <f>ROUND(L146*K146,2)</f>
        <v>0</v>
      </c>
      <c r="O146" s="204"/>
      <c r="P146" s="204"/>
      <c r="Q146" s="204"/>
      <c r="R146" s="114"/>
      <c r="T146" s="147"/>
      <c r="U146" s="33" t="s">
        <v>38</v>
      </c>
      <c r="V146" s="148">
        <v>0</v>
      </c>
      <c r="W146" s="148">
        <f>V146*K146</f>
        <v>0</v>
      </c>
      <c r="X146" s="148">
        <v>0.8</v>
      </c>
      <c r="Y146" s="148">
        <f>X146*K146</f>
        <v>16</v>
      </c>
      <c r="Z146" s="148">
        <v>0</v>
      </c>
      <c r="AA146" s="149">
        <f>Z146*K146</f>
        <v>0</v>
      </c>
      <c r="AR146" s="8" t="s">
        <v>181</v>
      </c>
      <c r="AT146" s="8" t="s">
        <v>178</v>
      </c>
      <c r="AU146" s="8" t="s">
        <v>89</v>
      </c>
      <c r="AY146" s="8" t="s">
        <v>128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8" t="s">
        <v>78</v>
      </c>
      <c r="BK146" s="150">
        <f>ROUND(L146*K146,2)</f>
        <v>0</v>
      </c>
      <c r="BL146" s="8" t="s">
        <v>133</v>
      </c>
      <c r="BM146" s="8" t="s">
        <v>194</v>
      </c>
    </row>
    <row r="147" spans="1:65" ht="31.5" customHeight="1">
      <c r="A147" s="22"/>
      <c r="B147" s="112"/>
      <c r="C147" s="142">
        <v>19</v>
      </c>
      <c r="D147" s="143" t="s">
        <v>129</v>
      </c>
      <c r="E147" s="144" t="s">
        <v>195</v>
      </c>
      <c r="F147" s="200" t="s">
        <v>196</v>
      </c>
      <c r="G147" s="200"/>
      <c r="H147" s="200"/>
      <c r="I147" s="200"/>
      <c r="J147" s="145" t="s">
        <v>132</v>
      </c>
      <c r="K147" s="146">
        <v>13.4</v>
      </c>
      <c r="L147" s="201">
        <v>0</v>
      </c>
      <c r="M147" s="201"/>
      <c r="N147" s="201">
        <f>ROUND(L147*K147,2)</f>
        <v>0</v>
      </c>
      <c r="O147" s="201"/>
      <c r="P147" s="201"/>
      <c r="Q147" s="201"/>
      <c r="R147" s="114"/>
      <c r="T147" s="147"/>
      <c r="U147" s="33" t="s">
        <v>38</v>
      </c>
      <c r="V147" s="148">
        <v>1.319</v>
      </c>
      <c r="W147" s="148">
        <f>V147*K147</f>
        <v>17.674599999999998</v>
      </c>
      <c r="X147" s="148">
        <v>0</v>
      </c>
      <c r="Y147" s="148">
        <f>X147*K147</f>
        <v>0</v>
      </c>
      <c r="Z147" s="148">
        <v>0</v>
      </c>
      <c r="AA147" s="149">
        <f>Z147*K147</f>
        <v>0</v>
      </c>
      <c r="AR147" s="8" t="s">
        <v>133</v>
      </c>
      <c r="AT147" s="8" t="s">
        <v>129</v>
      </c>
      <c r="AU147" s="8" t="s">
        <v>89</v>
      </c>
      <c r="AY147" s="8" t="s">
        <v>128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8" t="s">
        <v>78</v>
      </c>
      <c r="BK147" s="150">
        <f>ROUND(L147*K147,2)</f>
        <v>0</v>
      </c>
      <c r="BL147" s="8" t="s">
        <v>133</v>
      </c>
      <c r="BM147" s="8" t="s">
        <v>197</v>
      </c>
    </row>
    <row r="148" spans="2:63" s="130" customFormat="1" ht="29.25" customHeight="1">
      <c r="B148" s="131"/>
      <c r="C148" s="151"/>
      <c r="D148" s="141" t="s">
        <v>104</v>
      </c>
      <c r="E148" s="141"/>
      <c r="F148" s="141"/>
      <c r="G148" s="141"/>
      <c r="H148" s="141"/>
      <c r="I148" s="141"/>
      <c r="J148" s="141"/>
      <c r="K148" s="141"/>
      <c r="L148" s="141"/>
      <c r="M148" s="141"/>
      <c r="N148" s="202">
        <f>BK148</f>
        <v>0</v>
      </c>
      <c r="O148" s="202"/>
      <c r="P148" s="202"/>
      <c r="Q148" s="202"/>
      <c r="R148" s="134"/>
      <c r="T148" s="135"/>
      <c r="U148" s="132"/>
      <c r="V148" s="132"/>
      <c r="W148" s="136">
        <f>SUM(W149:W154)</f>
        <v>1532.3057999999999</v>
      </c>
      <c r="X148" s="132"/>
      <c r="Y148" s="136">
        <f>SUM(Y149:Y154)</f>
        <v>506.74205199999994</v>
      </c>
      <c r="Z148" s="132"/>
      <c r="AA148" s="137">
        <f>SUM(AA149:AA154)</f>
        <v>8.33</v>
      </c>
      <c r="AR148" s="138" t="s">
        <v>78</v>
      </c>
      <c r="AT148" s="139" t="s">
        <v>72</v>
      </c>
      <c r="AU148" s="139" t="s">
        <v>78</v>
      </c>
      <c r="AY148" s="138" t="s">
        <v>128</v>
      </c>
      <c r="BK148" s="140">
        <f>SUM(BK149:BK154)</f>
        <v>0</v>
      </c>
    </row>
    <row r="149" spans="2:65" s="22" customFormat="1" ht="44.25" customHeight="1">
      <c r="B149" s="112"/>
      <c r="C149" s="142">
        <v>20</v>
      </c>
      <c r="D149" s="143" t="s">
        <v>129</v>
      </c>
      <c r="E149" s="144" t="s">
        <v>198</v>
      </c>
      <c r="F149" s="200" t="s">
        <v>199</v>
      </c>
      <c r="G149" s="200"/>
      <c r="H149" s="200"/>
      <c r="I149" s="200"/>
      <c r="J149" s="145" t="s">
        <v>189</v>
      </c>
      <c r="K149" s="146">
        <v>24</v>
      </c>
      <c r="L149" s="201">
        <v>0</v>
      </c>
      <c r="M149" s="201"/>
      <c r="N149" s="201">
        <f>ROUND(L149*K149,2)</f>
        <v>0</v>
      </c>
      <c r="O149" s="201"/>
      <c r="P149" s="201"/>
      <c r="Q149" s="201"/>
      <c r="R149" s="114"/>
      <c r="T149" s="147"/>
      <c r="U149" s="33" t="s">
        <v>38</v>
      </c>
      <c r="V149" s="148">
        <v>0.18</v>
      </c>
      <c r="W149" s="148">
        <f aca="true" t="shared" si="9" ref="W149:W154">V149*K149</f>
        <v>4.32</v>
      </c>
      <c r="X149" s="148">
        <v>0.09599</v>
      </c>
      <c r="Y149" s="148">
        <f aca="true" t="shared" si="10" ref="Y149:Y154">X149*K149</f>
        <v>2.30376</v>
      </c>
      <c r="Z149" s="148">
        <v>0</v>
      </c>
      <c r="AA149" s="149">
        <f aca="true" t="shared" si="11" ref="AA149:AA154">Z149*K149</f>
        <v>0</v>
      </c>
      <c r="AR149" s="8" t="s">
        <v>133</v>
      </c>
      <c r="AT149" s="8" t="s">
        <v>129</v>
      </c>
      <c r="AU149" s="8" t="s">
        <v>89</v>
      </c>
      <c r="AY149" s="8" t="s">
        <v>128</v>
      </c>
      <c r="BE149" s="150">
        <f aca="true" t="shared" si="12" ref="BE149:BE154">IF(U149="základní",N149,0)</f>
        <v>0</v>
      </c>
      <c r="BF149" s="150">
        <f aca="true" t="shared" si="13" ref="BF149:BF154">IF(U149="snížená",N149,0)</f>
        <v>0</v>
      </c>
      <c r="BG149" s="150">
        <f aca="true" t="shared" si="14" ref="BG149:BG154">IF(U149="zákl. přenesená",N149,0)</f>
        <v>0</v>
      </c>
      <c r="BH149" s="150">
        <f aca="true" t="shared" si="15" ref="BH149:BH154">IF(U149="sníž. přenesená",N149,0)</f>
        <v>0</v>
      </c>
      <c r="BI149" s="150">
        <f aca="true" t="shared" si="16" ref="BI149:BI154">IF(U149="nulová",N149,0)</f>
        <v>0</v>
      </c>
      <c r="BJ149" s="8" t="s">
        <v>78</v>
      </c>
      <c r="BK149" s="150">
        <f aca="true" t="shared" si="17" ref="BK149:BK154">ROUND(L149*K149,2)</f>
        <v>0</v>
      </c>
      <c r="BL149" s="8" t="s">
        <v>133</v>
      </c>
      <c r="BM149" s="8" t="s">
        <v>200</v>
      </c>
    </row>
    <row r="150" spans="1:65" ht="31.5" customHeight="1">
      <c r="A150" s="22"/>
      <c r="B150" s="112"/>
      <c r="C150" s="152">
        <v>21</v>
      </c>
      <c r="D150" s="153" t="s">
        <v>178</v>
      </c>
      <c r="E150" s="154" t="s">
        <v>201</v>
      </c>
      <c r="F150" s="203" t="s">
        <v>202</v>
      </c>
      <c r="G150" s="203"/>
      <c r="H150" s="203"/>
      <c r="I150" s="203"/>
      <c r="J150" s="155" t="s">
        <v>189</v>
      </c>
      <c r="K150" s="156">
        <v>24</v>
      </c>
      <c r="L150" s="204">
        <v>0</v>
      </c>
      <c r="M150" s="204"/>
      <c r="N150" s="204">
        <f>ROUND(L150*K150,2)</f>
        <v>0</v>
      </c>
      <c r="O150" s="204"/>
      <c r="P150" s="204"/>
      <c r="Q150" s="204"/>
      <c r="R150" s="114"/>
      <c r="T150" s="147"/>
      <c r="U150" s="33" t="s">
        <v>38</v>
      </c>
      <c r="V150" s="148">
        <v>0</v>
      </c>
      <c r="W150" s="148">
        <f t="shared" si="9"/>
        <v>0</v>
      </c>
      <c r="X150" s="148">
        <v>0.024</v>
      </c>
      <c r="Y150" s="148">
        <f t="shared" si="10"/>
        <v>0.5760000000000001</v>
      </c>
      <c r="Z150" s="148">
        <v>0</v>
      </c>
      <c r="AA150" s="149">
        <f t="shared" si="11"/>
        <v>0</v>
      </c>
      <c r="AR150" s="8" t="s">
        <v>181</v>
      </c>
      <c r="AT150" s="8" t="s">
        <v>178</v>
      </c>
      <c r="AU150" s="8" t="s">
        <v>89</v>
      </c>
      <c r="AY150" s="8" t="s">
        <v>128</v>
      </c>
      <c r="BE150" s="150">
        <f t="shared" si="12"/>
        <v>0</v>
      </c>
      <c r="BF150" s="150">
        <f t="shared" si="13"/>
        <v>0</v>
      </c>
      <c r="BG150" s="150">
        <f t="shared" si="14"/>
        <v>0</v>
      </c>
      <c r="BH150" s="150">
        <f t="shared" si="15"/>
        <v>0</v>
      </c>
      <c r="BI150" s="150">
        <f t="shared" si="16"/>
        <v>0</v>
      </c>
      <c r="BJ150" s="8" t="s">
        <v>78</v>
      </c>
      <c r="BK150" s="150">
        <f t="shared" si="17"/>
        <v>0</v>
      </c>
      <c r="BL150" s="8" t="s">
        <v>133</v>
      </c>
      <c r="BM150" s="8" t="s">
        <v>203</v>
      </c>
    </row>
    <row r="151" spans="1:65" ht="31.5" customHeight="1">
      <c r="A151" s="22"/>
      <c r="B151" s="112"/>
      <c r="C151" s="142">
        <v>22</v>
      </c>
      <c r="D151" s="143" t="s">
        <v>129</v>
      </c>
      <c r="E151" s="144" t="s">
        <v>204</v>
      </c>
      <c r="F151" s="200" t="s">
        <v>205</v>
      </c>
      <c r="G151" s="200"/>
      <c r="H151" s="200"/>
      <c r="I151" s="200"/>
      <c r="J151" s="145" t="s">
        <v>161</v>
      </c>
      <c r="K151" s="146">
        <v>70.2</v>
      </c>
      <c r="L151" s="201">
        <v>0</v>
      </c>
      <c r="M151" s="201"/>
      <c r="N151" s="201">
        <f>ROUND(L151*K151,2)</f>
        <v>0</v>
      </c>
      <c r="O151" s="201"/>
      <c r="P151" s="201"/>
      <c r="Q151" s="201"/>
      <c r="R151" s="114"/>
      <c r="T151" s="147"/>
      <c r="U151" s="33" t="s">
        <v>38</v>
      </c>
      <c r="V151" s="148">
        <v>21.214</v>
      </c>
      <c r="W151" s="148">
        <f t="shared" si="9"/>
        <v>1489.2228</v>
      </c>
      <c r="X151" s="148">
        <v>7.00566</v>
      </c>
      <c r="Y151" s="148">
        <f t="shared" si="10"/>
        <v>491.797332</v>
      </c>
      <c r="Z151" s="148">
        <v>0</v>
      </c>
      <c r="AA151" s="149">
        <f t="shared" si="11"/>
        <v>0</v>
      </c>
      <c r="AR151" s="8" t="s">
        <v>133</v>
      </c>
      <c r="AT151" s="8" t="s">
        <v>129</v>
      </c>
      <c r="AU151" s="8" t="s">
        <v>89</v>
      </c>
      <c r="AY151" s="8" t="s">
        <v>128</v>
      </c>
      <c r="BE151" s="150">
        <f t="shared" si="12"/>
        <v>0</v>
      </c>
      <c r="BF151" s="150">
        <f t="shared" si="13"/>
        <v>0</v>
      </c>
      <c r="BG151" s="150">
        <f t="shared" si="14"/>
        <v>0</v>
      </c>
      <c r="BH151" s="150">
        <f t="shared" si="15"/>
        <v>0</v>
      </c>
      <c r="BI151" s="150">
        <f t="shared" si="16"/>
        <v>0</v>
      </c>
      <c r="BJ151" s="8" t="s">
        <v>78</v>
      </c>
      <c r="BK151" s="150">
        <f t="shared" si="17"/>
        <v>0</v>
      </c>
      <c r="BL151" s="8" t="s">
        <v>133</v>
      </c>
      <c r="BM151" s="8" t="s">
        <v>206</v>
      </c>
    </row>
    <row r="152" spans="1:65" ht="22.5" customHeight="1">
      <c r="A152" s="22"/>
      <c r="B152" s="112"/>
      <c r="C152" s="142">
        <v>23</v>
      </c>
      <c r="D152" s="143" t="s">
        <v>129</v>
      </c>
      <c r="E152" s="144" t="s">
        <v>207</v>
      </c>
      <c r="F152" s="200" t="s">
        <v>208</v>
      </c>
      <c r="G152" s="200"/>
      <c r="H152" s="200"/>
      <c r="I152" s="200"/>
      <c r="J152" s="145" t="s">
        <v>189</v>
      </c>
      <c r="K152" s="146">
        <v>32</v>
      </c>
      <c r="L152" s="201">
        <v>0</v>
      </c>
      <c r="M152" s="201"/>
      <c r="N152" s="201">
        <f>ROUND(L152*K152,2)</f>
        <v>0</v>
      </c>
      <c r="O152" s="201"/>
      <c r="P152" s="201"/>
      <c r="Q152" s="201"/>
      <c r="R152" s="114"/>
      <c r="T152" s="147"/>
      <c r="U152" s="33" t="s">
        <v>38</v>
      </c>
      <c r="V152" s="148">
        <v>0.296</v>
      </c>
      <c r="W152" s="148">
        <f t="shared" si="9"/>
        <v>9.472</v>
      </c>
      <c r="X152" s="148">
        <v>0.37703000000000003</v>
      </c>
      <c r="Y152" s="148">
        <f t="shared" si="10"/>
        <v>12.064960000000001</v>
      </c>
      <c r="Z152" s="148">
        <v>0</v>
      </c>
      <c r="AA152" s="149">
        <f t="shared" si="11"/>
        <v>0</v>
      </c>
      <c r="AR152" s="8" t="s">
        <v>133</v>
      </c>
      <c r="AT152" s="8" t="s">
        <v>129</v>
      </c>
      <c r="AU152" s="8" t="s">
        <v>89</v>
      </c>
      <c r="AY152" s="8" t="s">
        <v>128</v>
      </c>
      <c r="BE152" s="150">
        <f t="shared" si="12"/>
        <v>0</v>
      </c>
      <c r="BF152" s="150">
        <f t="shared" si="13"/>
        <v>0</v>
      </c>
      <c r="BG152" s="150">
        <f t="shared" si="14"/>
        <v>0</v>
      </c>
      <c r="BH152" s="150">
        <f t="shared" si="15"/>
        <v>0</v>
      </c>
      <c r="BI152" s="150">
        <f t="shared" si="16"/>
        <v>0</v>
      </c>
      <c r="BJ152" s="8" t="s">
        <v>78</v>
      </c>
      <c r="BK152" s="150">
        <f t="shared" si="17"/>
        <v>0</v>
      </c>
      <c r="BL152" s="8" t="s">
        <v>133</v>
      </c>
      <c r="BM152" s="8" t="s">
        <v>209</v>
      </c>
    </row>
    <row r="153" spans="1:65" ht="31.5" customHeight="1" hidden="1">
      <c r="A153" s="22"/>
      <c r="B153" s="112"/>
      <c r="C153" s="142"/>
      <c r="D153" s="143"/>
      <c r="E153" s="144"/>
      <c r="F153" s="200"/>
      <c r="G153" s="200"/>
      <c r="H153" s="200"/>
      <c r="I153" s="200"/>
      <c r="J153" s="145"/>
      <c r="K153" s="146"/>
      <c r="L153" s="201"/>
      <c r="M153" s="201"/>
      <c r="N153" s="201"/>
      <c r="O153" s="201"/>
      <c r="P153" s="201"/>
      <c r="Q153" s="201"/>
      <c r="R153" s="114"/>
      <c r="T153" s="147"/>
      <c r="U153" s="33" t="s">
        <v>38</v>
      </c>
      <c r="V153" s="148">
        <v>0.755</v>
      </c>
      <c r="W153" s="148">
        <f t="shared" si="9"/>
        <v>0</v>
      </c>
      <c r="X153" s="148">
        <v>0</v>
      </c>
      <c r="Y153" s="148">
        <f t="shared" si="10"/>
        <v>0</v>
      </c>
      <c r="Z153" s="148">
        <v>0.17200000000000001</v>
      </c>
      <c r="AA153" s="149">
        <f t="shared" si="11"/>
        <v>0</v>
      </c>
      <c r="AR153" s="8" t="s">
        <v>133</v>
      </c>
      <c r="AT153" s="8" t="s">
        <v>129</v>
      </c>
      <c r="AU153" s="8" t="s">
        <v>89</v>
      </c>
      <c r="AY153" s="8" t="s">
        <v>128</v>
      </c>
      <c r="BE153" s="150">
        <f t="shared" si="12"/>
        <v>0</v>
      </c>
      <c r="BF153" s="150">
        <f t="shared" si="13"/>
        <v>0</v>
      </c>
      <c r="BG153" s="150">
        <f t="shared" si="14"/>
        <v>0</v>
      </c>
      <c r="BH153" s="150">
        <f t="shared" si="15"/>
        <v>0</v>
      </c>
      <c r="BI153" s="150">
        <f t="shared" si="16"/>
        <v>0</v>
      </c>
      <c r="BJ153" s="8" t="s">
        <v>78</v>
      </c>
      <c r="BK153" s="150">
        <f t="shared" si="17"/>
        <v>0</v>
      </c>
      <c r="BL153" s="8" t="s">
        <v>133</v>
      </c>
      <c r="BM153" s="8" t="s">
        <v>210</v>
      </c>
    </row>
    <row r="154" spans="1:65" ht="22.5" customHeight="1">
      <c r="A154" s="22"/>
      <c r="B154" s="112"/>
      <c r="C154" s="142">
        <v>24</v>
      </c>
      <c r="D154" s="143" t="s">
        <v>129</v>
      </c>
      <c r="E154" s="144" t="s">
        <v>211</v>
      </c>
      <c r="F154" s="200" t="s">
        <v>212</v>
      </c>
      <c r="G154" s="200"/>
      <c r="H154" s="200"/>
      <c r="I154" s="200"/>
      <c r="J154" s="145" t="s">
        <v>132</v>
      </c>
      <c r="K154" s="146">
        <v>8.5</v>
      </c>
      <c r="L154" s="201">
        <v>0</v>
      </c>
      <c r="M154" s="201"/>
      <c r="N154" s="201">
        <f>ROUND(L154*K154,2)</f>
        <v>0</v>
      </c>
      <c r="O154" s="201"/>
      <c r="P154" s="201"/>
      <c r="Q154" s="201"/>
      <c r="R154" s="114"/>
      <c r="T154" s="147"/>
      <c r="U154" s="33" t="s">
        <v>38</v>
      </c>
      <c r="V154" s="148">
        <v>3.446</v>
      </c>
      <c r="W154" s="148">
        <f t="shared" si="9"/>
        <v>29.291</v>
      </c>
      <c r="X154" s="148">
        <v>0</v>
      </c>
      <c r="Y154" s="148">
        <f t="shared" si="10"/>
        <v>0</v>
      </c>
      <c r="Z154" s="148">
        <v>0.98</v>
      </c>
      <c r="AA154" s="149">
        <f t="shared" si="11"/>
        <v>8.33</v>
      </c>
      <c r="AR154" s="8" t="s">
        <v>133</v>
      </c>
      <c r="AT154" s="8" t="s">
        <v>129</v>
      </c>
      <c r="AU154" s="8" t="s">
        <v>89</v>
      </c>
      <c r="AY154" s="8" t="s">
        <v>128</v>
      </c>
      <c r="BE154" s="150">
        <f t="shared" si="12"/>
        <v>0</v>
      </c>
      <c r="BF154" s="150">
        <f t="shared" si="13"/>
        <v>0</v>
      </c>
      <c r="BG154" s="150">
        <f t="shared" si="14"/>
        <v>0</v>
      </c>
      <c r="BH154" s="150">
        <f t="shared" si="15"/>
        <v>0</v>
      </c>
      <c r="BI154" s="150">
        <f t="shared" si="16"/>
        <v>0</v>
      </c>
      <c r="BJ154" s="8" t="s">
        <v>78</v>
      </c>
      <c r="BK154" s="150">
        <f t="shared" si="17"/>
        <v>0</v>
      </c>
      <c r="BL154" s="8" t="s">
        <v>133</v>
      </c>
      <c r="BM154" s="8" t="s">
        <v>213</v>
      </c>
    </row>
    <row r="155" spans="2:63" s="130" customFormat="1" ht="29.25" customHeight="1">
      <c r="B155" s="131"/>
      <c r="C155" s="151"/>
      <c r="D155" s="141" t="s">
        <v>105</v>
      </c>
      <c r="E155" s="141"/>
      <c r="F155" s="141"/>
      <c r="G155" s="141"/>
      <c r="H155" s="141"/>
      <c r="I155" s="141"/>
      <c r="J155" s="141"/>
      <c r="K155" s="141"/>
      <c r="L155" s="141"/>
      <c r="M155" s="141"/>
      <c r="N155" s="202">
        <f>BK155</f>
        <v>0</v>
      </c>
      <c r="O155" s="202"/>
      <c r="P155" s="202"/>
      <c r="Q155" s="202"/>
      <c r="R155" s="134"/>
      <c r="T155" s="135"/>
      <c r="U155" s="132"/>
      <c r="V155" s="132"/>
      <c r="W155" s="136">
        <f>SUM(W156:W159)</f>
        <v>4.872000000000001</v>
      </c>
      <c r="X155" s="132"/>
      <c r="Y155" s="136">
        <f>SUM(Y156:Y159)</f>
        <v>0</v>
      </c>
      <c r="Z155" s="132"/>
      <c r="AA155" s="137">
        <f>SUM(AA156:AA159)</f>
        <v>0</v>
      </c>
      <c r="AR155" s="138" t="s">
        <v>78</v>
      </c>
      <c r="AT155" s="139" t="s">
        <v>72</v>
      </c>
      <c r="AU155" s="139" t="s">
        <v>78</v>
      </c>
      <c r="AY155" s="138" t="s">
        <v>128</v>
      </c>
      <c r="BK155" s="140">
        <f>SUM(BK156:BK159)</f>
        <v>0</v>
      </c>
    </row>
    <row r="156" spans="2:65" s="22" customFormat="1" ht="31.5" customHeight="1">
      <c r="B156" s="112"/>
      <c r="C156" s="142">
        <v>25</v>
      </c>
      <c r="D156" s="143" t="s">
        <v>129</v>
      </c>
      <c r="E156" s="144" t="s">
        <v>214</v>
      </c>
      <c r="F156" s="200" t="s">
        <v>215</v>
      </c>
      <c r="G156" s="200"/>
      <c r="H156" s="200"/>
      <c r="I156" s="200"/>
      <c r="J156" s="145" t="s">
        <v>132</v>
      </c>
      <c r="K156" s="146">
        <v>12</v>
      </c>
      <c r="L156" s="201">
        <v>0</v>
      </c>
      <c r="M156" s="201"/>
      <c r="N156" s="201">
        <f>ROUND(L156*K156,2)</f>
        <v>0</v>
      </c>
      <c r="O156" s="201"/>
      <c r="P156" s="201"/>
      <c r="Q156" s="201"/>
      <c r="R156" s="114"/>
      <c r="T156" s="147"/>
      <c r="U156" s="33" t="s">
        <v>38</v>
      </c>
      <c r="V156" s="148">
        <v>0.03</v>
      </c>
      <c r="W156" s="148">
        <f>V156*K156</f>
        <v>0.36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8" t="s">
        <v>133</v>
      </c>
      <c r="AT156" s="8" t="s">
        <v>129</v>
      </c>
      <c r="AU156" s="8" t="s">
        <v>89</v>
      </c>
      <c r="AY156" s="8" t="s">
        <v>128</v>
      </c>
      <c r="BE156" s="150">
        <f>IF(U156="základní",N156,0)</f>
        <v>0</v>
      </c>
      <c r="BF156" s="150">
        <f>IF(U156="snížená",N156,0)</f>
        <v>0</v>
      </c>
      <c r="BG156" s="150">
        <f>IF(U156="zákl. přenesená",N156,0)</f>
        <v>0</v>
      </c>
      <c r="BH156" s="150">
        <f>IF(U156="sníž. přenesená",N156,0)</f>
        <v>0</v>
      </c>
      <c r="BI156" s="150">
        <f>IF(U156="nulová",N156,0)</f>
        <v>0</v>
      </c>
      <c r="BJ156" s="8" t="s">
        <v>78</v>
      </c>
      <c r="BK156" s="150">
        <f>ROUND(L156*K156,2)</f>
        <v>0</v>
      </c>
      <c r="BL156" s="8" t="s">
        <v>133</v>
      </c>
      <c r="BM156" s="8" t="s">
        <v>216</v>
      </c>
    </row>
    <row r="157" spans="1:65" ht="31.5" customHeight="1" hidden="1">
      <c r="A157" s="22"/>
      <c r="B157" s="112"/>
      <c r="C157" s="142"/>
      <c r="D157" s="143"/>
      <c r="E157" s="144"/>
      <c r="F157" s="200"/>
      <c r="G157" s="200"/>
      <c r="H157" s="200"/>
      <c r="I157" s="200"/>
      <c r="J157" s="145"/>
      <c r="K157" s="146"/>
      <c r="L157" s="201"/>
      <c r="M157" s="201"/>
      <c r="N157" s="201"/>
      <c r="O157" s="201"/>
      <c r="P157" s="201"/>
      <c r="Q157" s="201"/>
      <c r="R157" s="114"/>
      <c r="T157" s="147"/>
      <c r="U157" s="33" t="s">
        <v>38</v>
      </c>
      <c r="V157" s="148">
        <v>0.002</v>
      </c>
      <c r="W157" s="148">
        <f>V157*K157</f>
        <v>0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8" t="s">
        <v>133</v>
      </c>
      <c r="AT157" s="8" t="s">
        <v>129</v>
      </c>
      <c r="AU157" s="8" t="s">
        <v>89</v>
      </c>
      <c r="AY157" s="8" t="s">
        <v>128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8" t="s">
        <v>78</v>
      </c>
      <c r="BK157" s="150">
        <f>ROUND(L157*K157,2)</f>
        <v>0</v>
      </c>
      <c r="BL157" s="8" t="s">
        <v>133</v>
      </c>
      <c r="BM157" s="8" t="s">
        <v>217</v>
      </c>
    </row>
    <row r="158" spans="1:65" ht="31.5" customHeight="1">
      <c r="A158" s="22"/>
      <c r="B158" s="112"/>
      <c r="C158" s="142">
        <v>26</v>
      </c>
      <c r="D158" s="143" t="s">
        <v>129</v>
      </c>
      <c r="E158" s="144" t="s">
        <v>218</v>
      </c>
      <c r="F158" s="200" t="s">
        <v>219</v>
      </c>
      <c r="G158" s="200"/>
      <c r="H158" s="200"/>
      <c r="I158" s="200"/>
      <c r="J158" s="145" t="s">
        <v>132</v>
      </c>
      <c r="K158" s="146">
        <v>12</v>
      </c>
      <c r="L158" s="201">
        <v>0</v>
      </c>
      <c r="M158" s="201"/>
      <c r="N158" s="201">
        <f>ROUND(L158*K158,2)</f>
        <v>0</v>
      </c>
      <c r="O158" s="201"/>
      <c r="P158" s="201"/>
      <c r="Q158" s="201"/>
      <c r="R158" s="114"/>
      <c r="T158" s="147"/>
      <c r="U158" s="33" t="s">
        <v>38</v>
      </c>
      <c r="V158" s="148">
        <v>0.376</v>
      </c>
      <c r="W158" s="148">
        <f>V158*K158</f>
        <v>4.5120000000000005</v>
      </c>
      <c r="X158" s="148">
        <v>0</v>
      </c>
      <c r="Y158" s="148">
        <f>X158*K158</f>
        <v>0</v>
      </c>
      <c r="Z158" s="148">
        <v>0</v>
      </c>
      <c r="AA158" s="149">
        <f>Z158*K158</f>
        <v>0</v>
      </c>
      <c r="AR158" s="8" t="s">
        <v>133</v>
      </c>
      <c r="AT158" s="8" t="s">
        <v>129</v>
      </c>
      <c r="AU158" s="8" t="s">
        <v>89</v>
      </c>
      <c r="AY158" s="8" t="s">
        <v>128</v>
      </c>
      <c r="BE158" s="150">
        <f>IF(U158="základní",N158,0)</f>
        <v>0</v>
      </c>
      <c r="BF158" s="150">
        <f>IF(U158="snížená",N158,0)</f>
        <v>0</v>
      </c>
      <c r="BG158" s="150">
        <f>IF(U158="zákl. přenesená",N158,0)</f>
        <v>0</v>
      </c>
      <c r="BH158" s="150">
        <f>IF(U158="sníž. přenesená",N158,0)</f>
        <v>0</v>
      </c>
      <c r="BI158" s="150">
        <f>IF(U158="nulová",N158,0)</f>
        <v>0</v>
      </c>
      <c r="BJ158" s="8" t="s">
        <v>78</v>
      </c>
      <c r="BK158" s="150">
        <f>ROUND(L158*K158,2)</f>
        <v>0</v>
      </c>
      <c r="BL158" s="8" t="s">
        <v>133</v>
      </c>
      <c r="BM158" s="8" t="s">
        <v>220</v>
      </c>
    </row>
    <row r="159" spans="1:65" ht="31.5" customHeight="1">
      <c r="A159" s="22"/>
      <c r="B159" s="112"/>
      <c r="C159" s="142">
        <v>27</v>
      </c>
      <c r="D159" s="143" t="s">
        <v>129</v>
      </c>
      <c r="E159" s="144" t="s">
        <v>221</v>
      </c>
      <c r="F159" s="200" t="s">
        <v>222</v>
      </c>
      <c r="G159" s="200"/>
      <c r="H159" s="200"/>
      <c r="I159" s="200"/>
      <c r="J159" s="145" t="s">
        <v>154</v>
      </c>
      <c r="K159" s="146">
        <v>12</v>
      </c>
      <c r="L159" s="201">
        <v>0</v>
      </c>
      <c r="M159" s="201"/>
      <c r="N159" s="201">
        <f>ROUND(L159*K159,2)</f>
        <v>0</v>
      </c>
      <c r="O159" s="201"/>
      <c r="P159" s="201"/>
      <c r="Q159" s="201"/>
      <c r="R159" s="114"/>
      <c r="T159" s="147"/>
      <c r="U159" s="33" t="s">
        <v>38</v>
      </c>
      <c r="V159" s="148">
        <v>0</v>
      </c>
      <c r="W159" s="148">
        <f>V159*K159</f>
        <v>0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8" t="s">
        <v>133</v>
      </c>
      <c r="AT159" s="8" t="s">
        <v>129</v>
      </c>
      <c r="AU159" s="8" t="s">
        <v>89</v>
      </c>
      <c r="AY159" s="8" t="s">
        <v>128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8" t="s">
        <v>78</v>
      </c>
      <c r="BK159" s="150">
        <f>ROUND(L159*K159,2)</f>
        <v>0</v>
      </c>
      <c r="BL159" s="8" t="s">
        <v>133</v>
      </c>
      <c r="BM159" s="8" t="s">
        <v>223</v>
      </c>
    </row>
    <row r="160" spans="2:63" s="130" customFormat="1" ht="29.25" customHeight="1">
      <c r="B160" s="131"/>
      <c r="C160" s="151"/>
      <c r="D160" s="141" t="s">
        <v>106</v>
      </c>
      <c r="E160" s="141"/>
      <c r="F160" s="141"/>
      <c r="G160" s="141"/>
      <c r="H160" s="141"/>
      <c r="I160" s="141"/>
      <c r="J160" s="141"/>
      <c r="K160" s="141"/>
      <c r="L160" s="141"/>
      <c r="M160" s="141"/>
      <c r="N160" s="202">
        <f>BK160</f>
        <v>0</v>
      </c>
      <c r="O160" s="202"/>
      <c r="P160" s="202"/>
      <c r="Q160" s="202"/>
      <c r="R160" s="134"/>
      <c r="T160" s="135"/>
      <c r="U160" s="132"/>
      <c r="V160" s="132"/>
      <c r="W160" s="136">
        <f>W161</f>
        <v>111.81902000000001</v>
      </c>
      <c r="X160" s="132"/>
      <c r="Y160" s="136">
        <f>Y161</f>
        <v>0</v>
      </c>
      <c r="Z160" s="132"/>
      <c r="AA160" s="137">
        <f>AA161</f>
        <v>0</v>
      </c>
      <c r="AR160" s="138" t="s">
        <v>78</v>
      </c>
      <c r="AT160" s="139" t="s">
        <v>72</v>
      </c>
      <c r="AU160" s="139" t="s">
        <v>78</v>
      </c>
      <c r="AY160" s="138" t="s">
        <v>128</v>
      </c>
      <c r="BK160" s="140">
        <f>BK161</f>
        <v>0</v>
      </c>
    </row>
    <row r="161" spans="2:65" s="22" customFormat="1" ht="31.5" customHeight="1">
      <c r="B161" s="112"/>
      <c r="C161" s="142">
        <v>28</v>
      </c>
      <c r="D161" s="143" t="s">
        <v>129</v>
      </c>
      <c r="E161" s="144" t="s">
        <v>224</v>
      </c>
      <c r="F161" s="200" t="s">
        <v>225</v>
      </c>
      <c r="G161" s="200"/>
      <c r="H161" s="200"/>
      <c r="I161" s="200"/>
      <c r="J161" s="145" t="s">
        <v>154</v>
      </c>
      <c r="K161" s="146">
        <v>281.66</v>
      </c>
      <c r="L161" s="201">
        <v>0</v>
      </c>
      <c r="M161" s="201"/>
      <c r="N161" s="201">
        <f>ROUND(L161*K161,2)</f>
        <v>0</v>
      </c>
      <c r="O161" s="201"/>
      <c r="P161" s="201"/>
      <c r="Q161" s="201"/>
      <c r="R161" s="114"/>
      <c r="T161" s="147"/>
      <c r="U161" s="33" t="s">
        <v>38</v>
      </c>
      <c r="V161" s="148">
        <v>0.397</v>
      </c>
      <c r="W161" s="148">
        <f>V161*K161</f>
        <v>111.81902000000001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8" t="s">
        <v>133</v>
      </c>
      <c r="AT161" s="8" t="s">
        <v>129</v>
      </c>
      <c r="AU161" s="8" t="s">
        <v>89</v>
      </c>
      <c r="AY161" s="8" t="s">
        <v>128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8" t="s">
        <v>78</v>
      </c>
      <c r="BK161" s="150">
        <f>ROUND(L161*K161,2)</f>
        <v>0</v>
      </c>
      <c r="BL161" s="8" t="s">
        <v>133</v>
      </c>
      <c r="BM161" s="8" t="s">
        <v>226</v>
      </c>
    </row>
    <row r="162" spans="2:63" s="130" customFormat="1" ht="36.75" customHeight="1">
      <c r="B162" s="131"/>
      <c r="C162" s="151"/>
      <c r="D162" s="133" t="s">
        <v>107</v>
      </c>
      <c r="E162" s="133"/>
      <c r="F162" s="133"/>
      <c r="G162" s="133"/>
      <c r="H162" s="133"/>
      <c r="I162" s="133"/>
      <c r="J162" s="133"/>
      <c r="K162" s="133"/>
      <c r="L162" s="133"/>
      <c r="M162" s="133"/>
      <c r="N162" s="205">
        <f>BK162</f>
        <v>0</v>
      </c>
      <c r="O162" s="205"/>
      <c r="P162" s="205"/>
      <c r="Q162" s="205"/>
      <c r="R162" s="134"/>
      <c r="T162" s="135"/>
      <c r="U162" s="132"/>
      <c r="V162" s="132"/>
      <c r="W162" s="136">
        <f>W163+W165</f>
        <v>0</v>
      </c>
      <c r="X162" s="132"/>
      <c r="Y162" s="136">
        <f>Y163+Y165</f>
        <v>0</v>
      </c>
      <c r="Z162" s="132"/>
      <c r="AA162" s="137">
        <f>AA163+AA165</f>
        <v>0</v>
      </c>
      <c r="AR162" s="138" t="s">
        <v>227</v>
      </c>
      <c r="AT162" s="139" t="s">
        <v>72</v>
      </c>
      <c r="AU162" s="139" t="s">
        <v>73</v>
      </c>
      <c r="AY162" s="138" t="s">
        <v>128</v>
      </c>
      <c r="BK162" s="140">
        <f>BK163+BK165</f>
        <v>0</v>
      </c>
    </row>
    <row r="163" spans="1:63" ht="19.5" customHeight="1">
      <c r="A163" s="130"/>
      <c r="B163" s="131"/>
      <c r="C163" s="151"/>
      <c r="D163" s="141" t="s">
        <v>108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99">
        <f>BK163</f>
        <v>0</v>
      </c>
      <c r="O163" s="199"/>
      <c r="P163" s="199"/>
      <c r="Q163" s="199"/>
      <c r="R163" s="134"/>
      <c r="T163" s="135"/>
      <c r="U163" s="132"/>
      <c r="V163" s="132"/>
      <c r="W163" s="136">
        <f>W164</f>
        <v>0</v>
      </c>
      <c r="X163" s="132"/>
      <c r="Y163" s="136">
        <f>Y164</f>
        <v>0</v>
      </c>
      <c r="Z163" s="132"/>
      <c r="AA163" s="137">
        <f>AA164</f>
        <v>0</v>
      </c>
      <c r="AR163" s="138" t="s">
        <v>227</v>
      </c>
      <c r="AT163" s="139" t="s">
        <v>72</v>
      </c>
      <c r="AU163" s="139" t="s">
        <v>78</v>
      </c>
      <c r="AY163" s="138" t="s">
        <v>128</v>
      </c>
      <c r="BK163" s="140">
        <f>BK164</f>
        <v>0</v>
      </c>
    </row>
    <row r="164" spans="2:65" s="22" customFormat="1" ht="22.5" customHeight="1">
      <c r="B164" s="112"/>
      <c r="C164" s="142">
        <v>29</v>
      </c>
      <c r="D164" s="143" t="s">
        <v>129</v>
      </c>
      <c r="E164" s="144" t="s">
        <v>228</v>
      </c>
      <c r="F164" s="200" t="s">
        <v>229</v>
      </c>
      <c r="G164" s="200"/>
      <c r="H164" s="200"/>
      <c r="I164" s="200"/>
      <c r="J164" s="145" t="s">
        <v>230</v>
      </c>
      <c r="K164" s="146">
        <v>1</v>
      </c>
      <c r="L164" s="201">
        <v>0</v>
      </c>
      <c r="M164" s="201"/>
      <c r="N164" s="201">
        <f>ROUND(L164*K164,2)</f>
        <v>0</v>
      </c>
      <c r="O164" s="201"/>
      <c r="P164" s="201"/>
      <c r="Q164" s="201"/>
      <c r="R164" s="114"/>
      <c r="T164" s="147"/>
      <c r="U164" s="33" t="s">
        <v>38</v>
      </c>
      <c r="V164" s="148">
        <v>0</v>
      </c>
      <c r="W164" s="148">
        <f>V164*K164</f>
        <v>0</v>
      </c>
      <c r="X164" s="148">
        <v>0</v>
      </c>
      <c r="Y164" s="148">
        <f>X164*K164</f>
        <v>0</v>
      </c>
      <c r="Z164" s="148">
        <v>0</v>
      </c>
      <c r="AA164" s="149">
        <f>Z164*K164</f>
        <v>0</v>
      </c>
      <c r="AR164" s="8" t="s">
        <v>231</v>
      </c>
      <c r="AT164" s="8" t="s">
        <v>129</v>
      </c>
      <c r="AU164" s="8" t="s">
        <v>89</v>
      </c>
      <c r="AY164" s="8" t="s">
        <v>128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8" t="s">
        <v>78</v>
      </c>
      <c r="BK164" s="150">
        <f>ROUND(L164*K164,2)</f>
        <v>0</v>
      </c>
      <c r="BL164" s="8" t="s">
        <v>231</v>
      </c>
      <c r="BM164" s="8" t="s">
        <v>232</v>
      </c>
    </row>
    <row r="165" spans="2:63" s="130" customFormat="1" ht="29.25" customHeight="1">
      <c r="B165" s="131"/>
      <c r="C165" s="151"/>
      <c r="D165" s="141" t="s">
        <v>109</v>
      </c>
      <c r="E165" s="141"/>
      <c r="F165" s="141"/>
      <c r="G165" s="141"/>
      <c r="H165" s="141"/>
      <c r="I165" s="141"/>
      <c r="J165" s="141"/>
      <c r="K165" s="141"/>
      <c r="L165" s="141"/>
      <c r="M165" s="141"/>
      <c r="N165" s="202">
        <f>BK165</f>
        <v>0</v>
      </c>
      <c r="O165" s="202"/>
      <c r="P165" s="202"/>
      <c r="Q165" s="202"/>
      <c r="R165" s="134"/>
      <c r="T165" s="135"/>
      <c r="U165" s="132"/>
      <c r="V165" s="132"/>
      <c r="W165" s="136">
        <f>W166</f>
        <v>0</v>
      </c>
      <c r="X165" s="132"/>
      <c r="Y165" s="136">
        <f>Y166</f>
        <v>0</v>
      </c>
      <c r="Z165" s="132"/>
      <c r="AA165" s="137">
        <f>AA166</f>
        <v>0</v>
      </c>
      <c r="AR165" s="138" t="s">
        <v>227</v>
      </c>
      <c r="AT165" s="139" t="s">
        <v>72</v>
      </c>
      <c r="AU165" s="139" t="s">
        <v>78</v>
      </c>
      <c r="AY165" s="138" t="s">
        <v>128</v>
      </c>
      <c r="BK165" s="140">
        <f>BK166</f>
        <v>0</v>
      </c>
    </row>
    <row r="166" spans="2:65" s="22" customFormat="1" ht="22.5" customHeight="1">
      <c r="B166" s="112"/>
      <c r="C166" s="142">
        <v>30</v>
      </c>
      <c r="D166" s="143" t="s">
        <v>129</v>
      </c>
      <c r="E166" s="144" t="s">
        <v>233</v>
      </c>
      <c r="F166" s="200" t="s">
        <v>234</v>
      </c>
      <c r="G166" s="200"/>
      <c r="H166" s="200"/>
      <c r="I166" s="200"/>
      <c r="J166" s="145" t="s">
        <v>230</v>
      </c>
      <c r="K166" s="146">
        <v>1</v>
      </c>
      <c r="L166" s="201">
        <v>0</v>
      </c>
      <c r="M166" s="201"/>
      <c r="N166" s="201">
        <f>ROUND(L166*K166,2)</f>
        <v>0</v>
      </c>
      <c r="O166" s="201"/>
      <c r="P166" s="201"/>
      <c r="Q166" s="201"/>
      <c r="R166" s="114"/>
      <c r="T166" s="147"/>
      <c r="U166" s="157" t="s">
        <v>38</v>
      </c>
      <c r="V166" s="158">
        <v>0</v>
      </c>
      <c r="W166" s="158">
        <f>V166*K166</f>
        <v>0</v>
      </c>
      <c r="X166" s="158">
        <v>0</v>
      </c>
      <c r="Y166" s="158">
        <f>X166*K166</f>
        <v>0</v>
      </c>
      <c r="Z166" s="158">
        <v>0</v>
      </c>
      <c r="AA166" s="159">
        <f>Z166*K166</f>
        <v>0</v>
      </c>
      <c r="AR166" s="8" t="s">
        <v>231</v>
      </c>
      <c r="AT166" s="8" t="s">
        <v>129</v>
      </c>
      <c r="AU166" s="8" t="s">
        <v>89</v>
      </c>
      <c r="AY166" s="8" t="s">
        <v>128</v>
      </c>
      <c r="BE166" s="150">
        <f>IF(U166="základní",N166,0)</f>
        <v>0</v>
      </c>
      <c r="BF166" s="150">
        <f>IF(U166="snížená",N166,0)</f>
        <v>0</v>
      </c>
      <c r="BG166" s="150">
        <f>IF(U166="zákl. přenesená",N166,0)</f>
        <v>0</v>
      </c>
      <c r="BH166" s="150">
        <f>IF(U166="sníž. přenesená",N166,0)</f>
        <v>0</v>
      </c>
      <c r="BI166" s="150">
        <f>IF(U166="nulová",N166,0)</f>
        <v>0</v>
      </c>
      <c r="BJ166" s="8" t="s">
        <v>78</v>
      </c>
      <c r="BK166" s="150">
        <f>ROUND(L166*K166,2)</f>
        <v>0</v>
      </c>
      <c r="BL166" s="8" t="s">
        <v>231</v>
      </c>
      <c r="BM166" s="8" t="s">
        <v>235</v>
      </c>
    </row>
    <row r="167" spans="1:18" ht="6.75" customHeight="1">
      <c r="A167" s="22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50"/>
    </row>
  </sheetData>
  <sheetProtection selectLockedCells="1" selectUnlockedCells="1"/>
  <mergeCells count="175">
    <mergeCell ref="F164:I164"/>
    <mergeCell ref="L164:M164"/>
    <mergeCell ref="N164:Q164"/>
    <mergeCell ref="N165:Q165"/>
    <mergeCell ref="F166:I166"/>
    <mergeCell ref="L166:M166"/>
    <mergeCell ref="N166:Q166"/>
    <mergeCell ref="N160:Q160"/>
    <mergeCell ref="F161:I161"/>
    <mergeCell ref="L161:M161"/>
    <mergeCell ref="N161:Q161"/>
    <mergeCell ref="N162:Q162"/>
    <mergeCell ref="N163:Q163"/>
    <mergeCell ref="F158:I158"/>
    <mergeCell ref="L158:M158"/>
    <mergeCell ref="N158:Q158"/>
    <mergeCell ref="F159:I159"/>
    <mergeCell ref="L159:M159"/>
    <mergeCell ref="N159:Q159"/>
    <mergeCell ref="N155:Q155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N148:Q148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N143:Q143"/>
    <mergeCell ref="F144:I144"/>
    <mergeCell ref="L144:M144"/>
    <mergeCell ref="N144:Q144"/>
    <mergeCell ref="F145:I145"/>
    <mergeCell ref="L145:M145"/>
    <mergeCell ref="N145:Q145"/>
    <mergeCell ref="N140:Q140"/>
    <mergeCell ref="F141:I141"/>
    <mergeCell ref="L141:M141"/>
    <mergeCell ref="N141:Q141"/>
    <mergeCell ref="F142:I142"/>
    <mergeCell ref="L142:M142"/>
    <mergeCell ref="N142:Q142"/>
    <mergeCell ref="N137:Q137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N132:Q132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N121:Q121"/>
    <mergeCell ref="N122:Q122"/>
    <mergeCell ref="N123:Q123"/>
    <mergeCell ref="L105:Q105"/>
    <mergeCell ref="C111:Q111"/>
    <mergeCell ref="F113:P113"/>
    <mergeCell ref="M115:P115"/>
    <mergeCell ref="M117:Q117"/>
    <mergeCell ref="M118:Q118"/>
    <mergeCell ref="N99:Q99"/>
    <mergeCell ref="N101:Q101"/>
    <mergeCell ref="D102:H102"/>
    <mergeCell ref="N102:Q102"/>
    <mergeCell ref="D103:H103"/>
    <mergeCell ref="N103:Q103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H31:J31"/>
    <mergeCell ref="M31:P31"/>
    <mergeCell ref="H32:J32"/>
    <mergeCell ref="M32:P32"/>
    <mergeCell ref="H33:J33"/>
    <mergeCell ref="M33:P33"/>
    <mergeCell ref="O19:P19"/>
    <mergeCell ref="O20:P20"/>
    <mergeCell ref="E23:L23"/>
    <mergeCell ref="M26:P26"/>
    <mergeCell ref="M27:P27"/>
    <mergeCell ref="M29:P29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</mergeCells>
  <hyperlinks>
    <hyperlink ref="F1" location="C2" display="1) Krycí list rozpočtu"/>
    <hyperlink ref="H1" location="C85" display="2) Rekapitulace rozpočtu"/>
    <hyperlink ref="L1" location="C120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Tvrzicky</dc:creator>
  <cp:keywords/>
  <dc:description/>
  <cp:lastModifiedBy>oem</cp:lastModifiedBy>
  <cp:lastPrinted>2019-07-12T13:27:32Z</cp:lastPrinted>
  <dcterms:created xsi:type="dcterms:W3CDTF">2019-06-26T03:03:04Z</dcterms:created>
  <dcterms:modified xsi:type="dcterms:W3CDTF">2019-07-29T15:19:10Z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